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e59456a41f9a331/"/>
    </mc:Choice>
  </mc:AlternateContent>
  <xr:revisionPtr revIDLastSave="0" documentId="8_{4910AB47-9CC8-4E8D-AD6D-E02AD950112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INDIVIDUELS   2026" sheetId="3" r:id="rId1"/>
    <sheet name="Minimas" sheetId="4" state="hidden" r:id="rId2"/>
  </sheets>
  <definedNames>
    <definedName name="SENIORS_Min">Minimas!$C$38</definedName>
    <definedName name="U10_Max">Minimas!$D$33</definedName>
    <definedName name="U13_Max">Minimas!$D$34</definedName>
    <definedName name="U13_Min">Minimas!$C$34</definedName>
    <definedName name="U15_Max">Minimas!$D$35</definedName>
    <definedName name="U15_Min">Minimas!$C$35</definedName>
    <definedName name="U17_Max">Minimas!$D$36</definedName>
    <definedName name="U17_Min">Minimas!$C$36</definedName>
    <definedName name="U20_Max">Minimas!$D$37</definedName>
    <definedName name="U20_Min">Minimas!$C$37</definedName>
    <definedName name="_xlnm.Print_Area" localSheetId="0">'INDIVIDUELS   2026'!$A$1:$V$31</definedName>
  </definedNames>
  <calcPr calcId="191029"/>
</workbook>
</file>

<file path=xl/calcChain.xml><?xml version="1.0" encoding="utf-8"?>
<calcChain xmlns="http://schemas.openxmlformats.org/spreadsheetml/2006/main">
  <c r="AL19" i="3" l="1"/>
  <c r="AG19" i="3"/>
  <c r="AI19" i="3" s="1"/>
  <c r="AK19" i="3" s="1"/>
  <c r="S19" i="3" s="1"/>
  <c r="AF19" i="3"/>
  <c r="AE19" i="3"/>
  <c r="AD19" i="3"/>
  <c r="AC19" i="3"/>
  <c r="AB19" i="3"/>
  <c r="AA19" i="3"/>
  <c r="Z19" i="3"/>
  <c r="AG18" i="3"/>
  <c r="AL18" i="3" s="1"/>
  <c r="AF18" i="3"/>
  <c r="AE18" i="3"/>
  <c r="AD18" i="3"/>
  <c r="AC18" i="3"/>
  <c r="AB18" i="3"/>
  <c r="AA18" i="3"/>
  <c r="Z18" i="3"/>
  <c r="AI17" i="3"/>
  <c r="AK17" i="3" s="1"/>
  <c r="S17" i="3" s="1"/>
  <c r="AG17" i="3"/>
  <c r="AL17" i="3" s="1"/>
  <c r="AF17" i="3"/>
  <c r="AE17" i="3"/>
  <c r="AD17" i="3"/>
  <c r="AC17" i="3"/>
  <c r="AB17" i="3"/>
  <c r="AA17" i="3"/>
  <c r="Z17" i="3"/>
  <c r="AG15" i="3"/>
  <c r="AL15" i="3" s="1"/>
  <c r="AF15" i="3"/>
  <c r="AE15" i="3"/>
  <c r="AD15" i="3"/>
  <c r="AC15" i="3"/>
  <c r="AB15" i="3"/>
  <c r="AA15" i="3"/>
  <c r="Z15" i="3"/>
  <c r="AG14" i="3"/>
  <c r="AL14" i="3" s="1"/>
  <c r="AF14" i="3"/>
  <c r="AE14" i="3"/>
  <c r="AD14" i="3"/>
  <c r="AC14" i="3"/>
  <c r="AB14" i="3"/>
  <c r="AA14" i="3"/>
  <c r="Z14" i="3"/>
  <c r="AG12" i="3"/>
  <c r="AL12" i="3" s="1"/>
  <c r="AF12" i="3"/>
  <c r="AE12" i="3"/>
  <c r="AD12" i="3"/>
  <c r="AC12" i="3"/>
  <c r="AB12" i="3"/>
  <c r="AA12" i="3"/>
  <c r="Z12" i="3"/>
  <c r="AG10" i="3"/>
  <c r="AL10" i="3" s="1"/>
  <c r="AF10" i="3"/>
  <c r="AE10" i="3"/>
  <c r="AD10" i="3"/>
  <c r="AC10" i="3"/>
  <c r="AB10" i="3"/>
  <c r="AA10" i="3"/>
  <c r="Z10" i="3"/>
  <c r="AI9" i="3"/>
  <c r="AK9" i="3" s="1"/>
  <c r="S9" i="3" s="1"/>
  <c r="AG9" i="3"/>
  <c r="AL9" i="3" s="1"/>
  <c r="AF9" i="3"/>
  <c r="AE9" i="3"/>
  <c r="AD9" i="3"/>
  <c r="AC9" i="3"/>
  <c r="AB9" i="3"/>
  <c r="AA9" i="3"/>
  <c r="Z9" i="3"/>
  <c r="AL8" i="3"/>
  <c r="AK8" i="3"/>
  <c r="S8" i="3" s="1"/>
  <c r="AI8" i="3"/>
  <c r="AG8" i="3"/>
  <c r="AF8" i="3"/>
  <c r="AE8" i="3"/>
  <c r="AD8" i="3"/>
  <c r="AC8" i="3"/>
  <c r="AB8" i="3"/>
  <c r="AA8" i="3"/>
  <c r="Z8" i="3"/>
  <c r="T19" i="3"/>
  <c r="Q19" i="3"/>
  <c r="M19" i="3"/>
  <c r="R19" i="3" s="1"/>
  <c r="U19" i="3" s="1"/>
  <c r="T18" i="3"/>
  <c r="R18" i="3"/>
  <c r="U18" i="3" s="1"/>
  <c r="Q18" i="3"/>
  <c r="M18" i="3"/>
  <c r="T17" i="3"/>
  <c r="Q17" i="3"/>
  <c r="M17" i="3"/>
  <c r="R17" i="3" s="1"/>
  <c r="U17" i="3" s="1"/>
  <c r="T16" i="3"/>
  <c r="Q16" i="3"/>
  <c r="M16" i="3"/>
  <c r="T15" i="3"/>
  <c r="R15" i="3"/>
  <c r="U15" i="3" s="1"/>
  <c r="Q15" i="3"/>
  <c r="M15" i="3"/>
  <c r="T14" i="3"/>
  <c r="Q14" i="3"/>
  <c r="R14" i="3" s="1"/>
  <c r="U14" i="3" s="1"/>
  <c r="M14" i="3"/>
  <c r="T13" i="3"/>
  <c r="Q13" i="3"/>
  <c r="M13" i="3"/>
  <c r="T12" i="3"/>
  <c r="Q12" i="3"/>
  <c r="M12" i="3"/>
  <c r="R12" i="3" s="1"/>
  <c r="U12" i="3" s="1"/>
  <c r="T11" i="3"/>
  <c r="Q11" i="3"/>
  <c r="M11" i="3"/>
  <c r="T10" i="3"/>
  <c r="Q10" i="3"/>
  <c r="M10" i="3"/>
  <c r="R10" i="3" s="1"/>
  <c r="U10" i="3" s="1"/>
  <c r="T9" i="3"/>
  <c r="Q9" i="3"/>
  <c r="M9" i="3"/>
  <c r="R9" i="3" s="1"/>
  <c r="U9" i="3" s="1"/>
  <c r="T8" i="3"/>
  <c r="Q8" i="3"/>
  <c r="M8" i="3"/>
  <c r="R8" i="3" s="1"/>
  <c r="U8" i="3" s="1"/>
  <c r="T21" i="3"/>
  <c r="Q21" i="3"/>
  <c r="M21" i="3"/>
  <c r="U23" i="3"/>
  <c r="U22" i="3"/>
  <c r="U7" i="3"/>
  <c r="R16" i="3" l="1"/>
  <c r="U16" i="3" s="1"/>
  <c r="AG16" i="3"/>
  <c r="Z16" i="3"/>
  <c r="AB16" i="3"/>
  <c r="AD16" i="3"/>
  <c r="AA16" i="3"/>
  <c r="R21" i="3"/>
  <c r="U21" i="3" s="1"/>
  <c r="R13" i="3"/>
  <c r="U13" i="3" s="1"/>
  <c r="R11" i="3"/>
  <c r="AC11" i="3" s="1"/>
  <c r="U11" i="3"/>
  <c r="AI14" i="3"/>
  <c r="AK14" i="3" s="1"/>
  <c r="S14" i="3" s="1"/>
  <c r="AI12" i="3"/>
  <c r="AK12" i="3" s="1"/>
  <c r="S12" i="3" s="1"/>
  <c r="AI15" i="3"/>
  <c r="AK15" i="3" s="1"/>
  <c r="S15" i="3" s="1"/>
  <c r="AI10" i="3"/>
  <c r="AK10" i="3" s="1"/>
  <c r="S10" i="3" s="1"/>
  <c r="AI18" i="3"/>
  <c r="AK18" i="3" s="1"/>
  <c r="S18" i="3" s="1"/>
  <c r="T7" i="3"/>
  <c r="T20" i="3"/>
  <c r="T22" i="3"/>
  <c r="T23" i="3"/>
  <c r="T24" i="3"/>
  <c r="AF16" i="3" l="1"/>
  <c r="AE16" i="3"/>
  <c r="AC16" i="3"/>
  <c r="AG21" i="3"/>
  <c r="AF21" i="3"/>
  <c r="AC21" i="3"/>
  <c r="AB21" i="3"/>
  <c r="AA21" i="3"/>
  <c r="Z21" i="3"/>
  <c r="AE21" i="3"/>
  <c r="AD21" i="3"/>
  <c r="AB13" i="3"/>
  <c r="AA13" i="3"/>
  <c r="AF13" i="3"/>
  <c r="Z13" i="3"/>
  <c r="AD13" i="3"/>
  <c r="AE13" i="3"/>
  <c r="AG13" i="3"/>
  <c r="AI13" i="3" s="1"/>
  <c r="AK13" i="3" s="1"/>
  <c r="AC13" i="3"/>
  <c r="Z11" i="3"/>
  <c r="AE11" i="3"/>
  <c r="AF11" i="3"/>
  <c r="AA11" i="3"/>
  <c r="AD11" i="3"/>
  <c r="AG11" i="3"/>
  <c r="AI11" i="3" s="1"/>
  <c r="AK11" i="3" s="1"/>
  <c r="AB11" i="3"/>
  <c r="Q20" i="3"/>
  <c r="M20" i="3"/>
  <c r="AL16" i="3" l="1"/>
  <c r="AI16" i="3"/>
  <c r="AK16" i="3" s="1"/>
  <c r="S16" i="3" s="1"/>
  <c r="AL21" i="3"/>
  <c r="AI21" i="3"/>
  <c r="AK21" i="3" s="1"/>
  <c r="S21" i="3" s="1"/>
  <c r="AL13" i="3"/>
  <c r="S13" i="3" s="1"/>
  <c r="AL11" i="3"/>
  <c r="S11" i="3" s="1"/>
  <c r="R20" i="3"/>
  <c r="AG20" i="3" l="1"/>
  <c r="AF20" i="3"/>
  <c r="U20" i="3"/>
  <c r="AE20" i="3"/>
  <c r="AD20" i="3"/>
  <c r="Z20" i="3"/>
  <c r="AC20" i="3"/>
  <c r="AB20" i="3"/>
  <c r="AA20" i="3"/>
  <c r="Q22" i="3"/>
  <c r="M22" i="3"/>
  <c r="AL20" i="3" l="1"/>
  <c r="AI20" i="3"/>
  <c r="AK20" i="3" s="1"/>
  <c r="R22" i="3"/>
  <c r="AD22" i="3" l="1"/>
  <c r="AC22" i="3"/>
  <c r="AB22" i="3"/>
  <c r="AA22" i="3"/>
  <c r="Z22" i="3"/>
  <c r="AF22" i="3"/>
  <c r="AE22" i="3"/>
  <c r="AG22" i="3"/>
  <c r="S20" i="3"/>
  <c r="AL22" i="3" l="1"/>
  <c r="AI22" i="3"/>
  <c r="AK22" i="3" s="1"/>
  <c r="S22" i="3" l="1"/>
  <c r="Q24" i="3"/>
  <c r="M24" i="3"/>
  <c r="R24" i="3" l="1"/>
  <c r="U24" i="3" s="1"/>
  <c r="Q23" i="3"/>
  <c r="M23" i="3"/>
  <c r="AC24" i="3" l="1"/>
  <c r="AB24" i="3"/>
  <c r="AA24" i="3"/>
  <c r="Z24" i="3"/>
  <c r="AG24" i="3"/>
  <c r="AF24" i="3"/>
  <c r="AD24" i="3"/>
  <c r="AE24" i="3"/>
  <c r="R23" i="3"/>
  <c r="Q7" i="3"/>
  <c r="M7" i="3"/>
  <c r="AL24" i="3" l="1"/>
  <c r="AI24" i="3"/>
  <c r="AK24" i="3" s="1"/>
  <c r="AG23" i="3"/>
  <c r="AC23" i="3"/>
  <c r="AE23" i="3"/>
  <c r="AA23" i="3"/>
  <c r="AF23" i="3"/>
  <c r="Z23" i="3"/>
  <c r="AD23" i="3"/>
  <c r="AB23" i="3"/>
  <c r="R7" i="3"/>
  <c r="AF7" i="3" l="1"/>
  <c r="AG7" i="3"/>
  <c r="AC7" i="3"/>
  <c r="AI23" i="3"/>
  <c r="AK23" i="3" s="1"/>
  <c r="AL23" i="3"/>
  <c r="Z7" i="3"/>
  <c r="AE7" i="3"/>
  <c r="AD7" i="3"/>
  <c r="AB7" i="3"/>
  <c r="AA7" i="3"/>
  <c r="S24" i="3"/>
  <c r="AL7" i="3" l="1"/>
  <c r="AI7" i="3"/>
  <c r="AK7" i="3" s="1"/>
  <c r="S23" i="3"/>
  <c r="S7" i="3" l="1"/>
</calcChain>
</file>

<file path=xl/sharedStrings.xml><?xml version="1.0" encoding="utf-8"?>
<sst xmlns="http://schemas.openxmlformats.org/spreadsheetml/2006/main" count="291" uniqueCount="128">
  <si>
    <t>NOM - Prénom</t>
  </si>
  <si>
    <t>P.C.</t>
  </si>
  <si>
    <t>TOTAL</t>
  </si>
  <si>
    <t>Serie</t>
  </si>
  <si>
    <t>IWF</t>
  </si>
  <si>
    <t>NAT</t>
  </si>
  <si>
    <t>LIEU</t>
  </si>
  <si>
    <t>Catégorie</t>
  </si>
  <si>
    <t>REG</t>
  </si>
  <si>
    <t>Licence</t>
  </si>
  <si>
    <t>CLUB</t>
  </si>
  <si>
    <t>AN</t>
  </si>
  <si>
    <t>ARR</t>
  </si>
  <si>
    <t>EP-J</t>
  </si>
  <si>
    <t>DATE</t>
  </si>
  <si>
    <t>DEBUTANT</t>
  </si>
  <si>
    <t>DEPARTEMENTAL</t>
  </si>
  <si>
    <t>REGIONAL</t>
  </si>
  <si>
    <t>INTERREGIONAL</t>
  </si>
  <si>
    <t>NATIONAL</t>
  </si>
  <si>
    <t>MINIME</t>
  </si>
  <si>
    <t>CADET</t>
  </si>
  <si>
    <t>JUNIOR</t>
  </si>
  <si>
    <t>SENIOR</t>
  </si>
  <si>
    <t>CADETTE</t>
  </si>
  <si>
    <t>NON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</si>
  <si>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</si>
  <si>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</si>
  <si>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</si>
  <si>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</si>
  <si>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</si>
  <si>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</si>
  <si>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</si>
  <si>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</si>
  <si>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Genre</t>
  </si>
  <si>
    <t/>
  </si>
  <si>
    <t>DPT +</t>
  </si>
  <si>
    <t>DEB</t>
  </si>
  <si>
    <t>U15 F40</t>
  </si>
  <si>
    <t>U13</t>
  </si>
  <si>
    <t>U15</t>
  </si>
  <si>
    <t>U17</t>
  </si>
  <si>
    <t>U20</t>
  </si>
  <si>
    <t>SENIORS</t>
  </si>
  <si>
    <t>Categories</t>
  </si>
  <si>
    <t>Année max (inclus)</t>
  </si>
  <si>
    <t>Année min (inclus)</t>
  </si>
  <si>
    <t>U10</t>
  </si>
  <si>
    <t>H</t>
  </si>
  <si>
    <t>F</t>
  </si>
  <si>
    <t xml:space="preserve"> </t>
  </si>
  <si>
    <t>AURA</t>
  </si>
  <si>
    <t>SECRETAIRE :</t>
  </si>
  <si>
    <t>1            M.</t>
  </si>
  <si>
    <t>ARBITRES :</t>
  </si>
  <si>
    <t>2            M.</t>
  </si>
  <si>
    <t>3            M.</t>
  </si>
  <si>
    <t>U15 M47</t>
  </si>
  <si>
    <t>U17 M56</t>
  </si>
  <si>
    <t>U20 M60</t>
  </si>
  <si>
    <t>SE M60</t>
  </si>
  <si>
    <t>U17 F44</t>
  </si>
  <si>
    <t>U20 F48</t>
  </si>
  <si>
    <t>SE F48</t>
  </si>
  <si>
    <t>U15 M52</t>
  </si>
  <si>
    <t>U15 F44</t>
  </si>
  <si>
    <t>U15 M56</t>
  </si>
  <si>
    <t>U15 F48</t>
  </si>
  <si>
    <t>U17 F48</t>
  </si>
  <si>
    <t>U15 M60</t>
  </si>
  <si>
    <t>U17 M60</t>
  </si>
  <si>
    <t>U15 F53</t>
  </si>
  <si>
    <t>U17 F53</t>
  </si>
  <si>
    <t>U20 F53</t>
  </si>
  <si>
    <t>SE F53</t>
  </si>
  <si>
    <t>U15 M65</t>
  </si>
  <si>
    <t>U17 M65</t>
  </si>
  <si>
    <t>U20 M65</t>
  </si>
  <si>
    <t>SE M65</t>
  </si>
  <si>
    <t>U15 F58</t>
  </si>
  <si>
    <t>U17 F58</t>
  </si>
  <si>
    <t>U20 F58</t>
  </si>
  <si>
    <t>SE F58</t>
  </si>
  <si>
    <t>U15 M71</t>
  </si>
  <si>
    <t>U17 M71</t>
  </si>
  <si>
    <t>U20 M71</t>
  </si>
  <si>
    <t>SE M71</t>
  </si>
  <si>
    <t>U15 F63</t>
  </si>
  <si>
    <t>U17 F63</t>
  </si>
  <si>
    <t>U20 F63</t>
  </si>
  <si>
    <t>SE F63</t>
  </si>
  <si>
    <t>U15 M79</t>
  </si>
  <si>
    <t>U17 M79</t>
  </si>
  <si>
    <t>U20 M79</t>
  </si>
  <si>
    <t>SE M79</t>
  </si>
  <si>
    <t>U15 F69</t>
  </si>
  <si>
    <t>U17 F69</t>
  </si>
  <si>
    <t>U20 F69</t>
  </si>
  <si>
    <t>SE F69</t>
  </si>
  <si>
    <t>U15 M88</t>
  </si>
  <si>
    <t>U17 M88</t>
  </si>
  <si>
    <t>U20 M88</t>
  </si>
  <si>
    <t>SE M88</t>
  </si>
  <si>
    <t>U15 F&gt;69</t>
  </si>
  <si>
    <t>U17 F77</t>
  </si>
  <si>
    <t>U20 F77</t>
  </si>
  <si>
    <t>SE F77</t>
  </si>
  <si>
    <t>U15 M&gt;88</t>
  </si>
  <si>
    <t>U17 M94</t>
  </si>
  <si>
    <t>U20 M94</t>
  </si>
  <si>
    <t>SE M94</t>
  </si>
  <si>
    <t>U17 F&gt;77</t>
  </si>
  <si>
    <t>U20 F86</t>
  </si>
  <si>
    <t>SE F86</t>
  </si>
  <si>
    <t>U17 M&gt;94</t>
  </si>
  <si>
    <t>U20 M110</t>
  </si>
  <si>
    <t>SE M110</t>
  </si>
  <si>
    <t>U20 F&gt;86</t>
  </si>
  <si>
    <t>SE F&gt;86</t>
  </si>
  <si>
    <t>U20 M&gt;110</t>
  </si>
  <si>
    <t>SE M&gt;110</t>
  </si>
  <si>
    <t>HONNEUR</t>
  </si>
  <si>
    <t>EUROPE</t>
  </si>
  <si>
    <t>MONDE</t>
  </si>
  <si>
    <t>HON +</t>
  </si>
  <si>
    <t>EUR +</t>
  </si>
  <si>
    <t>MONDE +</t>
  </si>
  <si>
    <t xml:space="preserve">CHAMPIONNAT INDIVIDUEL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</si>
</sst>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yy"/>
    <numFmt numFmtId="167" formatCode="[$-40C]d\-mmm\-yy;@"/>
    <numFmt numFmtId="168" formatCode="0.00_)"/>
  </numFmts>
  <fonts count="37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color theme="0"/>
      <name val="Arial"/>
      <family val="2"/>
    </font>
    <font>
      <b/>
      <sz val="10"/>
      <color indexed="55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b/>
      <sz val="18"/>
      <color rgb="FF0000FF"/>
      <name val="Arial"/>
      <family val="2"/>
    </font>
    <font>
      <b/>
      <sz val="14"/>
      <color rgb="FF0000FF"/>
      <name val="Arial"/>
      <family val="2"/>
    </font>
    <font>
      <b/>
      <sz val="14"/>
      <color indexed="8"/>
      <name val="Arial"/>
      <family val="2"/>
    </font>
    <font>
      <b/>
      <sz val="18"/>
      <color theme="0"/>
      <name val="Arial"/>
      <family val="2"/>
    </font>
    <font>
      <b/>
      <sz val="10"/>
      <color theme="0"/>
      <name val="Arial"/>
      <family val="2"/>
    </font>
    <font>
      <b/>
      <sz val="28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Calumet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indexed="64"/>
      <name val="Arial"/>
      <family val="2"/>
    </font>
    <font>
      <b/>
      <sz val="11"/>
      <color theme="1"/>
      <name val="Arial"/>
      <family val="2"/>
    </font>
    <font>
      <b/>
      <sz val="10"/>
      <color indexed="4"/>
      <name val="Arial"/>
      <family val="2"/>
    </font>
    <font>
      <b/>
      <sz val="11"/>
      <color indexed="65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"/>
        <bgColor indexed="2"/>
      </patternFill>
    </fill>
    <fill>
      <patternFill patternType="solid">
        <fgColor indexed="5"/>
        <bgColor indexed="5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CC0D9"/>
        <bgColor rgb="FFCCC0D9"/>
      </patternFill>
    </fill>
    <fill>
      <patternFill patternType="solid">
        <fgColor rgb="FF66FF99"/>
        <bgColor rgb="FF66FF99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dashed">
        <color theme="0" tint="-0.499984740745262"/>
      </right>
      <top style="medium">
        <color auto="1"/>
      </top>
      <bottom style="dotted">
        <color auto="1"/>
      </bottom>
      <diagonal/>
    </border>
    <border>
      <left style="dashed">
        <color theme="0" tint="-0.499984740745262"/>
      </left>
      <right style="dashed">
        <color theme="0" tint="-0.499984740745262"/>
      </right>
      <top style="medium">
        <color auto="1"/>
      </top>
      <bottom style="dotted">
        <color auto="1"/>
      </bottom>
      <diagonal/>
    </border>
    <border>
      <left style="dashed">
        <color theme="0" tint="-0.499984740745262"/>
      </left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ashed">
        <color theme="0" tint="-0.499984740745262"/>
      </right>
      <top style="dotted">
        <color auto="1"/>
      </top>
      <bottom style="dotted">
        <color auto="1"/>
      </bottom>
      <diagonal/>
    </border>
    <border>
      <left style="dashed">
        <color theme="0" tint="-0.499984740745262"/>
      </left>
      <right style="dashed">
        <color theme="0" tint="-0.499984740745262"/>
      </right>
      <top style="dotted">
        <color auto="1"/>
      </top>
      <bottom style="dotted">
        <color auto="1"/>
      </bottom>
      <diagonal/>
    </border>
    <border>
      <left style="dashed">
        <color theme="0" tint="-0.499984740745262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ashed">
        <color theme="0" tint="-0.499984740745262"/>
      </right>
      <top style="dotted">
        <color auto="1"/>
      </top>
      <bottom style="medium">
        <color auto="1"/>
      </bottom>
      <diagonal/>
    </border>
    <border>
      <left style="dashed">
        <color theme="0" tint="-0.499984740745262"/>
      </left>
      <right style="dashed">
        <color theme="0" tint="-0.499984740745262"/>
      </right>
      <top style="dotted">
        <color auto="1"/>
      </top>
      <bottom style="medium">
        <color auto="1"/>
      </bottom>
      <diagonal/>
    </border>
    <border>
      <left style="dashed">
        <color theme="0" tint="-0.499984740745262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2" fontId="1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textRotation="90"/>
    </xf>
    <xf numFmtId="164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66" fontId="2" fillId="2" borderId="0" xfId="0" applyNumberFormat="1" applyFont="1" applyFill="1" applyAlignment="1" applyProtection="1">
      <alignment horizontal="center" vertical="center"/>
      <protection locked="0"/>
    </xf>
    <xf numFmtId="164" fontId="11" fillId="2" borderId="0" xfId="0" applyNumberFormat="1" applyFont="1" applyFill="1" applyAlignment="1" applyProtection="1">
      <alignment vertical="center"/>
      <protection locked="0"/>
    </xf>
    <xf numFmtId="1" fontId="12" fillId="2" borderId="0" xfId="0" applyNumberFormat="1" applyFont="1" applyFill="1" applyAlignment="1" applyProtection="1">
      <alignment horizontal="center" vertical="center"/>
      <protection locked="0"/>
    </xf>
    <xf numFmtId="1" fontId="1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16" fillId="0" borderId="0" xfId="0" applyFont="1"/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1" fillId="3" borderId="0" xfId="0" applyFont="1" applyFill="1" applyAlignment="1" applyProtection="1">
      <alignment vertical="center"/>
      <protection locked="0" hidden="1"/>
    </xf>
    <xf numFmtId="0" fontId="4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1" fontId="0" fillId="0" borderId="0" xfId="0" applyNumberFormat="1"/>
    <xf numFmtId="0" fontId="20" fillId="0" borderId="0" xfId="0" applyFont="1"/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 applyProtection="1">
      <alignment horizontal="center" vertical="center"/>
      <protection locked="0"/>
    </xf>
    <xf numFmtId="164" fontId="23" fillId="2" borderId="7" xfId="0" applyNumberFormat="1" applyFont="1" applyFill="1" applyBorder="1" applyAlignment="1" applyProtection="1">
      <alignment horizontal="left" vertical="center"/>
      <protection locked="0"/>
    </xf>
    <xf numFmtId="2" fontId="18" fillId="2" borderId="7" xfId="0" applyNumberFormat="1" applyFont="1" applyFill="1" applyBorder="1" applyAlignment="1" applyProtection="1">
      <alignment horizontal="center" vertical="center"/>
      <protection locked="0"/>
    </xf>
    <xf numFmtId="1" fontId="5" fillId="2" borderId="9" xfId="0" applyNumberFormat="1" applyFont="1" applyFill="1" applyBorder="1" applyAlignment="1" applyProtection="1">
      <alignment horizontal="center" vertical="center"/>
      <protection locked="0"/>
    </xf>
    <xf numFmtId="1" fontId="5" fillId="2" borderId="10" xfId="0" applyNumberFormat="1" applyFont="1" applyFill="1" applyBorder="1" applyAlignment="1" applyProtection="1">
      <alignment horizontal="center" vertical="center"/>
      <protection locked="0"/>
    </xf>
    <xf numFmtId="1" fontId="19" fillId="2" borderId="12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2" fontId="13" fillId="2" borderId="11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164" fontId="23" fillId="2" borderId="13" xfId="0" applyNumberFormat="1" applyFont="1" applyFill="1" applyBorder="1" applyAlignment="1" applyProtection="1">
      <alignment horizontal="left" vertical="center"/>
      <protection locked="0"/>
    </xf>
    <xf numFmtId="2" fontId="18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2" borderId="15" xfId="0" applyNumberFormat="1" applyFont="1" applyFill="1" applyBorder="1" applyAlignment="1" applyProtection="1">
      <alignment horizontal="center" vertical="center"/>
      <protection locked="0"/>
    </xf>
    <xf numFmtId="1" fontId="5" fillId="2" borderId="16" xfId="0" applyNumberFormat="1" applyFont="1" applyFill="1" applyBorder="1" applyAlignment="1" applyProtection="1">
      <alignment horizontal="center" vertical="center"/>
      <protection locked="0"/>
    </xf>
    <xf numFmtId="1" fontId="19" fillId="2" borderId="18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2" fontId="13" fillId="2" borderId="17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 applyProtection="1">
      <alignment horizontal="center" vertical="center"/>
      <protection locked="0"/>
    </xf>
    <xf numFmtId="164" fontId="23" fillId="2" borderId="20" xfId="0" applyNumberFormat="1" applyFont="1" applyFill="1" applyBorder="1" applyAlignment="1" applyProtection="1">
      <alignment horizontal="left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2" fontId="18" fillId="2" borderId="20" xfId="0" applyNumberFormat="1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22" xfId="0" applyNumberFormat="1" applyFont="1" applyFill="1" applyBorder="1" applyAlignment="1" applyProtection="1">
      <alignment horizontal="center" vertical="center"/>
      <protection locked="0"/>
    </xf>
    <xf numFmtId="1" fontId="5" fillId="2" borderId="23" xfId="0" applyNumberFormat="1" applyFont="1" applyFill="1" applyBorder="1" applyAlignment="1" applyProtection="1">
      <alignment horizontal="center" vertical="center"/>
      <protection locked="0"/>
    </xf>
    <xf numFmtId="1" fontId="19" fillId="2" borderId="25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2" fontId="13" fillId="2" borderId="24" xfId="0" applyNumberFormat="1" applyFont="1" applyFill="1" applyBorder="1" applyAlignment="1">
      <alignment horizontal="center" vertical="center"/>
    </xf>
    <xf numFmtId="1" fontId="9" fillId="5" borderId="11" xfId="0" applyNumberFormat="1" applyFont="1" applyFill="1" applyBorder="1" applyAlignment="1">
      <alignment horizontal="center" vertical="center"/>
    </xf>
    <xf numFmtId="1" fontId="9" fillId="5" borderId="17" xfId="0" applyNumberFormat="1" applyFont="1" applyFill="1" applyBorder="1" applyAlignment="1">
      <alignment horizontal="center" vertical="center"/>
    </xf>
    <xf numFmtId="1" fontId="9" fillId="5" borderId="24" xfId="0" applyNumberFormat="1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/>
    </xf>
    <xf numFmtId="164" fontId="25" fillId="6" borderId="4" xfId="0" applyNumberFormat="1" applyFont="1" applyFill="1" applyBorder="1" applyAlignment="1">
      <alignment horizontal="center" vertical="center"/>
    </xf>
    <xf numFmtId="0" fontId="25" fillId="6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2" fontId="2" fillId="2" borderId="0" xfId="0" applyNumberFormat="1" applyFont="1" applyFill="1" applyAlignment="1" applyProtection="1">
      <alignment vertical="center"/>
      <protection locked="0" hidden="1"/>
    </xf>
    <xf numFmtId="2" fontId="7" fillId="2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31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 vertical="center"/>
    </xf>
    <xf numFmtId="2" fontId="30" fillId="0" borderId="0" xfId="0" applyNumberFormat="1" applyFont="1"/>
    <xf numFmtId="0" fontId="17" fillId="8" borderId="0" xfId="0" applyFont="1" applyFill="1"/>
    <xf numFmtId="0" fontId="30" fillId="0" borderId="0" xfId="0" applyFont="1" applyAlignment="1">
      <alignment horizontal="right"/>
    </xf>
    <xf numFmtId="0" fontId="32" fillId="0" borderId="0" xfId="0" applyFont="1"/>
    <xf numFmtId="0" fontId="30" fillId="9" borderId="0" xfId="0" applyFont="1" applyFill="1" applyAlignment="1">
      <alignment horizontal="center" vertical="center"/>
    </xf>
    <xf numFmtId="0" fontId="30" fillId="10" borderId="0" xfId="0" applyFont="1" applyFill="1" applyAlignment="1">
      <alignment horizontal="center" vertical="center"/>
    </xf>
    <xf numFmtId="0" fontId="30" fillId="11" borderId="0" xfId="0" applyFont="1" applyFill="1" applyAlignment="1">
      <alignment horizontal="center" vertical="center"/>
    </xf>
    <xf numFmtId="0" fontId="30" fillId="12" borderId="0" xfId="0" applyFont="1" applyFill="1" applyAlignment="1">
      <alignment horizontal="center" vertical="center"/>
    </xf>
    <xf numFmtId="0" fontId="30" fillId="13" borderId="0" xfId="0" applyFont="1" applyFill="1" applyAlignment="1">
      <alignment horizontal="center" vertical="center"/>
    </xf>
    <xf numFmtId="0" fontId="30" fillId="14" borderId="0" xfId="0" applyFont="1" applyFill="1" applyAlignment="1">
      <alignment horizontal="center"/>
    </xf>
    <xf numFmtId="0" fontId="33" fillId="14" borderId="0" xfId="0" applyFont="1" applyFill="1" applyAlignment="1">
      <alignment horizontal="center"/>
    </xf>
    <xf numFmtId="0" fontId="30" fillId="9" borderId="0" xfId="0" applyFont="1" applyFill="1" applyAlignment="1">
      <alignment horizontal="center"/>
    </xf>
    <xf numFmtId="0" fontId="30" fillId="10" borderId="0" xfId="0" applyFont="1" applyFill="1" applyAlignment="1">
      <alignment horizontal="center"/>
    </xf>
    <xf numFmtId="1" fontId="30" fillId="13" borderId="0" xfId="0" applyNumberFormat="1" applyFont="1" applyFill="1" applyAlignment="1">
      <alignment horizontal="center" vertical="center"/>
    </xf>
    <xf numFmtId="1" fontId="30" fillId="14" borderId="0" xfId="0" applyNumberFormat="1" applyFont="1" applyFill="1" applyAlignment="1">
      <alignment horizontal="center"/>
    </xf>
    <xf numFmtId="1" fontId="30" fillId="9" borderId="0" xfId="0" applyNumberFormat="1" applyFont="1" applyFill="1" applyAlignment="1">
      <alignment horizontal="center"/>
    </xf>
    <xf numFmtId="1" fontId="30" fillId="10" borderId="0" xfId="0" applyNumberFormat="1" applyFont="1" applyFill="1" applyAlignment="1">
      <alignment horizontal="center"/>
    </xf>
    <xf numFmtId="0" fontId="30" fillId="1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0" fontId="34" fillId="15" borderId="0" xfId="0" applyFont="1" applyFill="1" applyAlignment="1">
      <alignment horizontal="center" vertical="center"/>
    </xf>
    <xf numFmtId="0" fontId="35" fillId="15" borderId="0" xfId="0" applyFont="1" applyFill="1" applyAlignment="1">
      <alignment horizontal="center" vertical="center"/>
    </xf>
    <xf numFmtId="0" fontId="36" fillId="15" borderId="0" xfId="0" applyFont="1" applyFill="1" applyAlignment="1">
      <alignment horizontal="center" vertical="center"/>
    </xf>
    <xf numFmtId="1" fontId="34" fillId="15" borderId="0" xfId="0" applyNumberFormat="1" applyFont="1" applyFill="1" applyAlignment="1">
      <alignment horizontal="center" vertical="center"/>
    </xf>
    <xf numFmtId="1" fontId="28" fillId="0" borderId="0" xfId="0" applyNumberFormat="1" applyFont="1"/>
    <xf numFmtId="49" fontId="27" fillId="0" borderId="0" xfId="0" applyNumberFormat="1" applyFont="1" applyAlignment="1">
      <alignment horizontal="center"/>
    </xf>
    <xf numFmtId="1" fontId="27" fillId="0" borderId="0" xfId="0" applyNumberFormat="1" applyFont="1"/>
    <xf numFmtId="168" fontId="29" fillId="0" borderId="0" xfId="0" applyNumberFormat="1" applyFont="1" applyAlignment="1">
      <alignment vertical="center"/>
    </xf>
    <xf numFmtId="0" fontId="24" fillId="6" borderId="1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 wrapText="1"/>
    </xf>
    <xf numFmtId="167" fontId="21" fillId="2" borderId="0" xfId="0" applyNumberFormat="1" applyFont="1" applyFill="1" applyAlignment="1">
      <alignment horizontal="center" vertical="center"/>
    </xf>
    <xf numFmtId="0" fontId="24" fillId="16" borderId="0" xfId="0" applyFont="1" applyFill="1" applyBorder="1" applyAlignment="1">
      <alignment horizontal="center" vertical="center" wrapText="1"/>
    </xf>
    <xf numFmtId="0" fontId="24" fillId="6" borderId="28" xfId="0" applyFont="1" applyFill="1" applyBorder="1" applyAlignment="1">
      <alignment horizontal="center" vertical="center" wrapText="1"/>
    </xf>
    <xf numFmtId="0" fontId="24" fillId="6" borderId="29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 applyProtection="1">
      <alignment vertical="center"/>
      <protection locked="0"/>
    </xf>
    <xf numFmtId="0" fontId="4" fillId="7" borderId="27" xfId="0" applyFont="1" applyFill="1" applyBorder="1" applyAlignment="1" applyProtection="1">
      <alignment vertical="center"/>
      <protection locked="0"/>
    </xf>
    <xf numFmtId="0" fontId="4" fillId="7" borderId="13" xfId="0" applyFont="1" applyFill="1" applyBorder="1" applyAlignment="1" applyProtection="1">
      <alignment vertical="center"/>
      <protection locked="0"/>
    </xf>
    <xf numFmtId="0" fontId="2" fillId="2" borderId="27" xfId="0" applyFont="1" applyFill="1" applyBorder="1" applyAlignment="1">
      <alignment horizontal="center" vertical="center"/>
    </xf>
    <xf numFmtId="164" fontId="3" fillId="2" borderId="27" xfId="0" applyNumberFormat="1" applyFont="1" applyFill="1" applyBorder="1" applyAlignment="1" applyProtection="1">
      <alignment horizontal="center" vertical="center"/>
      <protection locked="0"/>
    </xf>
    <xf numFmtId="164" fontId="23" fillId="2" borderId="27" xfId="0" applyNumberFormat="1" applyFont="1" applyFill="1" applyBorder="1" applyAlignment="1" applyProtection="1">
      <alignment horizontal="left" vertical="center"/>
      <protection locked="0"/>
    </xf>
    <xf numFmtId="0" fontId="1" fillId="2" borderId="26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4" fillId="17" borderId="27" xfId="0" applyFont="1" applyFill="1" applyBorder="1" applyAlignment="1" applyProtection="1">
      <alignment vertical="center"/>
      <protection locked="0"/>
    </xf>
    <xf numFmtId="0" fontId="26" fillId="17" borderId="20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5">
    <dxf>
      <font>
        <b/>
        <i val="0"/>
        <color auto="1"/>
      </font>
      <fill>
        <patternFill>
          <bgColor rgb="FFFF0000"/>
        </patternFill>
      </fill>
    </dxf>
    <dxf>
      <font>
        <strike val="0"/>
        <color theme="0"/>
        <name val="Cambria"/>
        <scheme val="none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strike val="0"/>
        <color theme="0"/>
        <name val="Cambria"/>
        <scheme val="none"/>
      </font>
      <fill>
        <patternFill>
          <bgColor rgb="FFFF0000"/>
        </patternFill>
      </fill>
    </dxf>
    <dxf>
      <font>
        <color auto="1"/>
      </font>
      <fill>
        <patternFill>
          <bgColor rgb="FFFF99FF"/>
        </patternFill>
      </fill>
    </dxf>
  </dxfs>
  <tableStyles count="0" defaultTableStyle="TableStyleMedium9" defaultPivotStyle="PivotStyleLight16"/>
  <colors>
    <mruColors>
      <color rgb="FFB8CCE4"/>
      <color rgb="FFFFFFFF"/>
      <color rgb="FFFF99FF"/>
      <color rgb="FFFF66FF"/>
      <color rgb="FF66FF99"/>
      <color rgb="FF666699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374286</xdr:colOff>
      <xdr:row>1</xdr:row>
      <xdr:rowOff>125692</xdr:rowOff>
    </xdr:from>
    <xdr:to>
      <xdr:col>18</xdr:col>
      <xdr:colOff>492267</xdr:colOff>
      <xdr:row>3</xdr:row>
      <xdr:rowOff>68543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6580" y="185457"/>
          <a:ext cx="760452" cy="704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432304</xdr:colOff>
      <xdr:row>4</xdr:row>
      <xdr:rowOff>141942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69B95B4-2BF9-5CE9-3A47-4FD8912DD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97716" cy="1367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DR31"/>
  <sheetViews>
    <sheetView tabSelected="1" zoomScale="102" zoomScaleNormal="102" workbookViewId="0">
      <selection activeCell="A3" sqref="A3"/>
    </sheetView>
  </sheetViews>
  <sheetFormatPr baseColWidth="10" defaultColWidth="11.44140625" defaultRowHeight="13.2"/>
  <cols>
    <col min="1" max="1" width="1.6640625" style="1" customWidth="1"/>
    <col min="2" max="2" width="5.6640625" style="1" customWidth="1"/>
    <col min="3" max="3" width="9.6640625" style="1" customWidth="1"/>
    <col min="4" max="4" width="6.6640625" style="1" customWidth="1"/>
    <col min="5" max="5" width="50.6640625" style="1" customWidth="1"/>
    <col min="6" max="6" width="5.6640625" style="1" customWidth="1"/>
    <col min="7" max="7" width="25.6640625" style="1" customWidth="1"/>
    <col min="8" max="8" width="5.6640625" style="2" bestFit="1" customWidth="1"/>
    <col min="9" max="9" width="10.77734375" style="1" customWidth="1"/>
    <col min="10" max="10" width="10.109375" style="1" customWidth="1"/>
    <col min="11" max="12" width="9.33203125" style="1" customWidth="1"/>
    <col min="13" max="13" width="9.33203125" style="3" customWidth="1"/>
    <col min="14" max="16" width="9.33203125" style="1" customWidth="1"/>
    <col min="17" max="18" width="9.33203125" style="3" customWidth="1"/>
    <col min="19" max="19" width="13.5546875" style="4" bestFit="1" customWidth="1"/>
    <col min="20" max="20" width="12" style="1" bestFit="1" customWidth="1"/>
    <col min="21" max="21" width="9.88671875" style="1" customWidth="1"/>
    <col min="22" max="22" width="1.6640625" style="1" customWidth="1"/>
    <col min="23" max="24" width="11.44140625" style="1" hidden="1" customWidth="1"/>
    <col min="25" max="37" width="11.44140625" style="28" hidden="1" customWidth="1"/>
    <col min="38" max="38" width="5.5546875" style="28" hidden="1" customWidth="1"/>
    <col min="39" max="39" width="11.44140625" style="28" hidden="1" customWidth="1"/>
    <col min="40" max="40" width="11.44140625" style="28" customWidth="1"/>
    <col min="41" max="122" width="11.44140625" style="28"/>
    <col min="123" max="16384" width="11.44140625" style="1"/>
  </cols>
  <sheetData>
    <row r="1" spans="1:122" ht="15.6" customHeight="1"/>
    <row r="2" spans="1:122" s="9" customFormat="1" ht="30" customHeight="1">
      <c r="D2" s="124" t="s">
        <v>50</v>
      </c>
      <c r="E2" s="125" t="s">
        <v>127</v>
      </c>
      <c r="F2" s="118"/>
      <c r="G2" s="118"/>
      <c r="H2" s="82"/>
      <c r="I2" s="120" t="s">
        <v>50</v>
      </c>
      <c r="J2" s="120"/>
      <c r="L2" s="120" t="s">
        <v>6</v>
      </c>
      <c r="M2" s="120"/>
      <c r="N2" s="120"/>
      <c r="O2" s="120"/>
      <c r="P2" s="120"/>
      <c r="Q2" s="120"/>
      <c r="T2" s="120" t="s">
        <v>14</v>
      </c>
      <c r="U2" s="120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</row>
    <row r="3" spans="1:122" s="9" customFormat="1" ht="30" customHeight="1">
      <c r="D3" s="124"/>
      <c r="E3" s="126"/>
      <c r="F3" s="119"/>
      <c r="G3" s="119"/>
      <c r="H3" s="82"/>
      <c r="I3" s="121" t="s">
        <v>50</v>
      </c>
      <c r="J3" s="121"/>
      <c r="K3" s="83"/>
      <c r="L3" s="122" t="s">
        <v>50</v>
      </c>
      <c r="M3" s="122"/>
      <c r="N3" s="122"/>
      <c r="O3" s="122"/>
      <c r="P3" s="122"/>
      <c r="Q3" s="122"/>
      <c r="R3" s="84"/>
      <c r="S3" s="84"/>
      <c r="T3" s="123">
        <v>45976</v>
      </c>
      <c r="U3" s="123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</row>
    <row r="4" spans="1:122" s="8" customFormat="1" ht="20.399999999999999" customHeight="1">
      <c r="A4" s="7"/>
      <c r="B4" s="14"/>
      <c r="C4" s="7"/>
      <c r="D4" s="15"/>
      <c r="E4" s="16"/>
      <c r="F4" s="18"/>
      <c r="G4" s="19"/>
      <c r="H4" s="20"/>
      <c r="I4" s="21"/>
      <c r="J4" s="22"/>
      <c r="K4" s="22"/>
      <c r="L4" s="22"/>
      <c r="M4" s="23"/>
      <c r="N4" s="22"/>
      <c r="O4" s="22"/>
      <c r="P4" s="22"/>
      <c r="Q4" s="23"/>
      <c r="R4" s="23"/>
      <c r="S4" s="24"/>
      <c r="T4" s="16"/>
      <c r="U4" s="16"/>
      <c r="V4" s="6"/>
      <c r="W4" s="6"/>
      <c r="X4" s="6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</row>
    <row r="5" spans="1:122" s="13" customFormat="1" ht="18" customHeight="1">
      <c r="A5" s="12"/>
      <c r="B5" s="72" t="s">
        <v>8</v>
      </c>
      <c r="C5" s="73" t="s">
        <v>9</v>
      </c>
      <c r="D5" s="73" t="s">
        <v>34</v>
      </c>
      <c r="E5" s="73" t="s">
        <v>0</v>
      </c>
      <c r="F5" s="73" t="s">
        <v>11</v>
      </c>
      <c r="G5" s="73" t="s">
        <v>10</v>
      </c>
      <c r="H5" s="74" t="s">
        <v>5</v>
      </c>
      <c r="I5" s="74" t="s">
        <v>1</v>
      </c>
      <c r="J5" s="39">
        <v>1</v>
      </c>
      <c r="K5" s="39">
        <v>2</v>
      </c>
      <c r="L5" s="39">
        <v>3</v>
      </c>
      <c r="M5" s="74" t="s">
        <v>12</v>
      </c>
      <c r="N5" s="39">
        <v>1</v>
      </c>
      <c r="O5" s="39">
        <v>2</v>
      </c>
      <c r="P5" s="39">
        <v>3</v>
      </c>
      <c r="Q5" s="74" t="s">
        <v>13</v>
      </c>
      <c r="R5" s="74" t="s">
        <v>2</v>
      </c>
      <c r="S5" s="74" t="s">
        <v>3</v>
      </c>
      <c r="T5" s="74" t="s">
        <v>7</v>
      </c>
      <c r="U5" s="75" t="s">
        <v>4</v>
      </c>
      <c r="V5" s="12"/>
      <c r="W5" s="12"/>
      <c r="X5" s="12"/>
      <c r="Y5" s="31"/>
      <c r="Z5" s="110" t="s">
        <v>37</v>
      </c>
      <c r="AA5" s="110" t="s">
        <v>36</v>
      </c>
      <c r="AB5" s="110" t="s">
        <v>28</v>
      </c>
      <c r="AC5" s="110" t="s">
        <v>29</v>
      </c>
      <c r="AD5" s="110" t="s">
        <v>124</v>
      </c>
      <c r="AE5" s="110" t="s">
        <v>31</v>
      </c>
      <c r="AF5" s="110" t="s">
        <v>125</v>
      </c>
      <c r="AG5" s="110" t="s">
        <v>126</v>
      </c>
      <c r="AH5" s="37"/>
      <c r="AI5" s="111"/>
      <c r="AJ5" s="111"/>
      <c r="AK5" s="111"/>
      <c r="AL5" s="111"/>
      <c r="AM5" s="11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</row>
    <row r="6" spans="1:122" s="8" customFormat="1" ht="5.0999999999999996" customHeight="1" thickBot="1">
      <c r="A6" s="7"/>
      <c r="B6" s="14"/>
      <c r="C6" s="7"/>
      <c r="D6" s="16"/>
      <c r="E6" s="17"/>
      <c r="F6" s="20"/>
      <c r="G6" s="19"/>
      <c r="H6" s="15"/>
      <c r="I6" s="21"/>
      <c r="J6" s="22"/>
      <c r="K6" s="22"/>
      <c r="L6" s="22"/>
      <c r="M6" s="23"/>
      <c r="N6" s="22"/>
      <c r="O6" s="22"/>
      <c r="P6" s="22"/>
      <c r="Q6" s="23"/>
      <c r="R6" s="23"/>
      <c r="S6" s="23"/>
      <c r="T6" s="23"/>
      <c r="U6" s="23"/>
      <c r="V6" s="6"/>
      <c r="W6" s="6"/>
      <c r="X6" s="6"/>
      <c r="Y6" s="30"/>
      <c r="Z6" s="112" t="s">
        <v>26</v>
      </c>
      <c r="AA6" s="112" t="s">
        <v>27</v>
      </c>
      <c r="AB6" s="112" t="s">
        <v>28</v>
      </c>
      <c r="AC6" s="112" t="s">
        <v>29</v>
      </c>
      <c r="AD6" s="112" t="s">
        <v>30</v>
      </c>
      <c r="AE6" s="112" t="s">
        <v>31</v>
      </c>
      <c r="AF6" s="112" t="s">
        <v>32</v>
      </c>
      <c r="AG6" s="112" t="s">
        <v>33</v>
      </c>
      <c r="AH6" s="37"/>
      <c r="AI6" s="112"/>
      <c r="AJ6" s="112"/>
      <c r="AK6" s="112"/>
      <c r="AL6" s="112"/>
      <c r="AM6" s="112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</row>
    <row r="7" spans="1:122" s="5" customFormat="1" ht="34.950000000000003" customHeight="1">
      <c r="B7" s="134" t="s">
        <v>51</v>
      </c>
      <c r="C7" s="40"/>
      <c r="D7" s="41" t="s">
        <v>49</v>
      </c>
      <c r="E7" s="42"/>
      <c r="F7" s="78">
        <v>2011</v>
      </c>
      <c r="G7" s="127"/>
      <c r="H7" s="41"/>
      <c r="I7" s="43">
        <v>57</v>
      </c>
      <c r="J7" s="76">
        <v>41</v>
      </c>
      <c r="K7" s="44" t="s">
        <v>50</v>
      </c>
      <c r="L7" s="45"/>
      <c r="M7" s="69">
        <f>IF(D7="","",IF(MAXA(J7:L7)&lt;=0,0,MAXA(J7:L7)))</f>
        <v>41</v>
      </c>
      <c r="N7" s="76">
        <v>59</v>
      </c>
      <c r="O7" s="44"/>
      <c r="P7" s="45"/>
      <c r="Q7" s="69">
        <f>IF(D7="","",IF(MAXA(N7:P7)&lt;=0,0,MAXA(N7:P7)))</f>
        <v>59</v>
      </c>
      <c r="R7" s="46">
        <f>IF(D7="","",M7+Q7)</f>
        <v>100</v>
      </c>
      <c r="S7" s="47" t="str">
        <f>+CONCATENATE(AK7," ",AL7)</f>
        <v>HON + 9</v>
      </c>
      <c r="T7" s="47" t="str">
        <f>IF(D7=0," ",IF(D7="H",IF(F7&lt;=SENIORS_Min,VLOOKUP(I7,Minimas!$A$15:$F$29,6),IF(AND(F7&gt;=U20_Min,F7&lt;=U20_Max),VLOOKUP(I7,Minimas!$A$15:$F$29,5),IF(AND(F7&gt;=U17_Min,F7&lt;=U17_Max),VLOOKUP(I7,Minimas!$A$15:$F$29,4),IF(AND(F7&gt;=U15_Min,F7&lt;=U15_Max),VLOOKUP(I7,Minimas!$A$15:$F$29,3),VLOOKUP(I7,Minimas!$A$15:$F$29,2))))),IF(F7&lt;=SENIORS_Min,VLOOKUP(I7,Minimas!$G$15:$L$29,6),IF(AND(F7&gt;=U20_Min,F7&lt;=U20_Max),VLOOKUP(I7,Minimas!$G$15:$L$29,5),IF(AND(F7&gt;=U17_Min,F7&lt;=U17_Max),VLOOKUP(I7,Minimas!$G$15:$L$29,4),IF(AND(F7&gt;=U15_Min,F7&lt;=U15_Max),VLOOKUP(I7,Minimas!$G$15:$L$29,3),VLOOKUP(I7,Minimas!$G$15:$L$29,2)))))))</f>
        <v>U15 F58</v>
      </c>
      <c r="U7" s="48">
        <f>IF(D7=" "," ",IF(D7="H",10^(0.722762521*LOG(I7/193.609)^2)*R7,IF(D7="F",10^(0.787004341* LOG(I7/153.757)^2)*R7,"")))</f>
        <v>140.01275674088146</v>
      </c>
      <c r="Y7" s="32"/>
      <c r="Z7" s="113">
        <f>$R7-HLOOKUP($T7,Minimas!$C$3:$BO$11,2,FALSE)</f>
        <v>59</v>
      </c>
      <c r="AA7" s="113">
        <f>$R7-HLOOKUP($T7,Minimas!$C$3:$BO$11,3,FALSE)</f>
        <v>49</v>
      </c>
      <c r="AB7" s="113">
        <f>$R7-HLOOKUP($T7,Minimas!$C$3:$BO$11,4,FALSE)</f>
        <v>39</v>
      </c>
      <c r="AC7" s="113">
        <f>$R7-HLOOKUP($T7,Minimas!$C$3:$BO$11,5,FALSE)</f>
        <v>29</v>
      </c>
      <c r="AD7" s="113">
        <f>$R7-HLOOKUP($T7,Minimas!$C$3:$BO$11,6,FALSE)</f>
        <v>9</v>
      </c>
      <c r="AE7" s="113">
        <f>$R7-HLOOKUP($T7,Minimas!$C$3:$BO$11,7,FALSE)</f>
        <v>-12</v>
      </c>
      <c r="AF7" s="113">
        <f>$R7-HLOOKUP($T7,Minimas!$C$3:$BO$11,8,FALSE)</f>
        <v>-36</v>
      </c>
      <c r="AG7" s="113">
        <f>$R7-HLOOKUP($T7,Minimas!$C$3:$BO$11,9,FALSE)</f>
        <v>-44</v>
      </c>
      <c r="AH7" s="113"/>
      <c r="AI7" s="110" t="str">
        <f>IF(D7=0," ",IF(AG7&gt;=0,$AG$5,IF(AF7&gt;=0,$AF$5,IF(AE7&gt;=0,$AE$5,IF(AD7&gt;=0,$AD$5,IF(AC7&gt;=0,$AC$5,IF(AB7&gt;=0,$AB$5,IF(AA7&gt;=0,$AA$5,$Z$5))))))))</f>
        <v>HON +</v>
      </c>
      <c r="AJ7" s="110"/>
      <c r="AK7" s="110" t="str">
        <f>IF(AI7="","",AI7)</f>
        <v>HON +</v>
      </c>
      <c r="AL7" s="113">
        <f>IF(D7=0," ",IF(AG7&gt;=0,AG7,IF(AF7&gt;=0,AF7,IF(AE7&gt;=0,AE7,IF(AD7&gt;=0,AD7,IF(AC7&gt;=0,AC7,IF(AB7&gt;=0,AB7,IF(AA7&gt;=0,AA7,Z7))))))))</f>
        <v>9</v>
      </c>
      <c r="AM7" s="110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</row>
    <row r="8" spans="1:122" s="5" customFormat="1" ht="34.950000000000003" customHeight="1">
      <c r="B8" s="133" t="s">
        <v>51</v>
      </c>
      <c r="C8" s="130"/>
      <c r="D8" s="131" t="s">
        <v>49</v>
      </c>
      <c r="E8" s="132"/>
      <c r="F8" s="79">
        <v>2012</v>
      </c>
      <c r="G8" s="129"/>
      <c r="H8" s="50"/>
      <c r="I8" s="52">
        <v>65</v>
      </c>
      <c r="J8" s="77">
        <v>92</v>
      </c>
      <c r="K8" s="53" t="s">
        <v>50</v>
      </c>
      <c r="L8" s="54"/>
      <c r="M8" s="70">
        <f t="shared" ref="M8:M19" si="0">IF(D8="","",IF(MAXA(J8:L8)&lt;=0,0,MAXA(J8:L8)))</f>
        <v>92</v>
      </c>
      <c r="N8" s="77">
        <v>110</v>
      </c>
      <c r="O8" s="53"/>
      <c r="P8" s="54"/>
      <c r="Q8" s="70">
        <f t="shared" ref="Q8:Q19" si="1">IF(D8="","",IF(MAXA(N8:P8)&lt;=0,0,MAXA(N8:P8)))</f>
        <v>110</v>
      </c>
      <c r="R8" s="55">
        <f t="shared" ref="R8:R19" si="2">IF(D8="","",M8+Q8)</f>
        <v>202</v>
      </c>
      <c r="S8" s="56" t="str">
        <f t="shared" ref="S8:S19" si="3">+CONCATENATE(AK8," ",AL8)</f>
        <v>MONDE + 46</v>
      </c>
      <c r="T8" s="56" t="str">
        <f>IF(D8=0," ",IF(D8="H",IF(F8&lt;=SENIORS_Min,VLOOKUP(I8,Minimas!$A$15:$F$29,6),IF(AND(F8&gt;=U20_Min,F8&lt;=U20_Max),VLOOKUP(I8,Minimas!$A$15:$F$29,5),IF(AND(F8&gt;=U17_Min,F8&lt;=U17_Max),VLOOKUP(I8,Minimas!$A$15:$F$29,4),IF(AND(F8&gt;=U15_Min,F8&lt;=U15_Max),VLOOKUP(I8,Minimas!$A$15:$F$29,3),VLOOKUP(I8,Minimas!$A$15:$F$29,2))))),IF(F8&lt;=SENIORS_Min,VLOOKUP(I8,Minimas!$G$15:$L$29,6),IF(AND(F8&gt;=U20_Min,F8&lt;=U20_Max),VLOOKUP(I8,Minimas!$G$15:$L$29,5),IF(AND(F8&gt;=U17_Min,F8&lt;=U17_Max),VLOOKUP(I8,Minimas!$G$15:$L$29,4),IF(AND(F8&gt;=U15_Min,F8&lt;=U15_Max),VLOOKUP(I8,Minimas!$G$15:$L$29,3),VLOOKUP(I8,Minimas!$G$15:$L$29,2)))))))</f>
        <v>U15 F69</v>
      </c>
      <c r="U8" s="57">
        <f t="shared" ref="U8:U19" si="4">IF(D8=" "," ",IF(D8="H",10^(0.722762521*LOG(I8/193.609)^2)*R8,IF(D8="F",10^(0.787004341* LOG(I8/153.757)^2)*R8,"")))</f>
        <v>260.24848247079848</v>
      </c>
      <c r="Y8" s="32"/>
      <c r="Z8" s="113">
        <f>$R8-HLOOKUP($T8,Minimas!$C$3:$BO$11,2,FALSE)</f>
        <v>158</v>
      </c>
      <c r="AA8" s="113">
        <f>$R8-HLOOKUP($T8,Minimas!$C$3:$BO$11,3,FALSE)</f>
        <v>147</v>
      </c>
      <c r="AB8" s="113">
        <f>$R8-HLOOKUP($T8,Minimas!$C$3:$BO$11,4,FALSE)</f>
        <v>136</v>
      </c>
      <c r="AC8" s="113">
        <f>$R8-HLOOKUP($T8,Minimas!$C$3:$BO$11,5,FALSE)</f>
        <v>125</v>
      </c>
      <c r="AD8" s="113">
        <f>$R8-HLOOKUP($T8,Minimas!$C$3:$BO$11,6,FALSE)</f>
        <v>103</v>
      </c>
      <c r="AE8" s="113">
        <f>$R8-HLOOKUP($T8,Minimas!$C$3:$BO$11,7,FALSE)</f>
        <v>81</v>
      </c>
      <c r="AF8" s="113">
        <f>$R8-HLOOKUP($T8,Minimas!$C$3:$BO$11,8,FALSE)</f>
        <v>55</v>
      </c>
      <c r="AG8" s="113">
        <f>$R8-HLOOKUP($T8,Minimas!$C$3:$BO$11,9,FALSE)</f>
        <v>46</v>
      </c>
      <c r="AH8" s="113"/>
      <c r="AI8" s="110" t="str">
        <f t="shared" ref="AI8:AI21" si="5">IF(D8=0," ",IF(AG8&gt;=0,$AG$5,IF(AF8&gt;=0,$AF$5,IF(AE8&gt;=0,$AE$5,IF(AD8&gt;=0,$AD$5,IF(AC8&gt;=0,$AC$5,IF(AB8&gt;=0,$AB$5,IF(AA8&gt;=0,$AA$5,$Z$5))))))))</f>
        <v>MONDE +</v>
      </c>
      <c r="AJ8" s="110"/>
      <c r="AK8" s="110" t="str">
        <f t="shared" ref="AK8:AK21" si="6">IF(AI8="","",AI8)</f>
        <v>MONDE +</v>
      </c>
      <c r="AL8" s="113">
        <f t="shared" ref="AL8:AL21" si="7">IF(D8=0," ",IF(AG8&gt;=0,AG8,IF(AF8&gt;=0,AF8,IF(AE8&gt;=0,AE8,IF(AD8&gt;=0,AD8,IF(AC8&gt;=0,AC8,IF(AB8&gt;=0,AB8,IF(AA8&gt;=0,AA8,Z8))))))))</f>
        <v>46</v>
      </c>
      <c r="AM8" s="110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</row>
    <row r="9" spans="1:122" s="5" customFormat="1" ht="34.950000000000003" customHeight="1">
      <c r="B9" s="133" t="s">
        <v>51</v>
      </c>
      <c r="C9" s="130"/>
      <c r="D9" s="131" t="s">
        <v>49</v>
      </c>
      <c r="E9" s="132"/>
      <c r="F9" s="79">
        <v>2010</v>
      </c>
      <c r="G9" s="129"/>
      <c r="H9" s="50"/>
      <c r="I9" s="52">
        <v>65</v>
      </c>
      <c r="J9" s="77">
        <v>92</v>
      </c>
      <c r="K9" s="53" t="s">
        <v>50</v>
      </c>
      <c r="L9" s="54"/>
      <c r="M9" s="70">
        <f t="shared" si="0"/>
        <v>92</v>
      </c>
      <c r="N9" s="77">
        <v>110</v>
      </c>
      <c r="O9" s="53"/>
      <c r="P9" s="54"/>
      <c r="Q9" s="70">
        <f t="shared" si="1"/>
        <v>110</v>
      </c>
      <c r="R9" s="55">
        <f t="shared" si="2"/>
        <v>202</v>
      </c>
      <c r="S9" s="56" t="str">
        <f t="shared" si="3"/>
        <v>MONDE + 26</v>
      </c>
      <c r="T9" s="56" t="str">
        <f>IF(D9=0," ",IF(D9="H",IF(F9&lt;=SENIORS_Min,VLOOKUP(I9,Minimas!$A$15:$F$29,6),IF(AND(F9&gt;=U20_Min,F9&lt;=U20_Max),VLOOKUP(I9,Minimas!$A$15:$F$29,5),IF(AND(F9&gt;=U17_Min,F9&lt;=U17_Max),VLOOKUP(I9,Minimas!$A$15:$F$29,4),IF(AND(F9&gt;=U15_Min,F9&lt;=U15_Max),VLOOKUP(I9,Minimas!$A$15:$F$29,3),VLOOKUP(I9,Minimas!$A$15:$F$29,2))))),IF(F9&lt;=SENIORS_Min,VLOOKUP(I9,Minimas!$G$15:$L$29,6),IF(AND(F9&gt;=U20_Min,F9&lt;=U20_Max),VLOOKUP(I9,Minimas!$G$15:$L$29,5),IF(AND(F9&gt;=U17_Min,F9&lt;=U17_Max),VLOOKUP(I9,Minimas!$G$15:$L$29,4),IF(AND(F9&gt;=U15_Min,F9&lt;=U15_Max),VLOOKUP(I9,Minimas!$G$15:$L$29,3),VLOOKUP(I9,Minimas!$G$15:$L$29,2)))))))</f>
        <v>U17 F69</v>
      </c>
      <c r="U9" s="57">
        <f t="shared" si="4"/>
        <v>260.24848247079848</v>
      </c>
      <c r="Y9" s="32"/>
      <c r="Z9" s="113">
        <f>$R9-HLOOKUP($T9,Minimas!$C$3:$BO$11,2,FALSE)</f>
        <v>147</v>
      </c>
      <c r="AA9" s="113">
        <f>$R9-HLOOKUP($T9,Minimas!$C$3:$BO$11,3,FALSE)</f>
        <v>136</v>
      </c>
      <c r="AB9" s="113">
        <f>$R9-HLOOKUP($T9,Minimas!$C$3:$BO$11,4,FALSE)</f>
        <v>125</v>
      </c>
      <c r="AC9" s="113">
        <f>$R9-HLOOKUP($T9,Minimas!$C$3:$BO$11,5,FALSE)</f>
        <v>103</v>
      </c>
      <c r="AD9" s="113">
        <f>$R9-HLOOKUP($T9,Minimas!$C$3:$BO$11,6,FALSE)</f>
        <v>81</v>
      </c>
      <c r="AE9" s="113">
        <f>$R9-HLOOKUP($T9,Minimas!$C$3:$BO$11,7,FALSE)</f>
        <v>59</v>
      </c>
      <c r="AF9" s="113">
        <f>$R9-HLOOKUP($T9,Minimas!$C$3:$BO$11,8,FALSE)</f>
        <v>37</v>
      </c>
      <c r="AG9" s="113">
        <f>$R9-HLOOKUP($T9,Minimas!$C$3:$BO$11,9,FALSE)</f>
        <v>26</v>
      </c>
      <c r="AH9" s="113"/>
      <c r="AI9" s="110" t="str">
        <f t="shared" si="5"/>
        <v>MONDE +</v>
      </c>
      <c r="AJ9" s="110"/>
      <c r="AK9" s="110" t="str">
        <f t="shared" si="6"/>
        <v>MONDE +</v>
      </c>
      <c r="AL9" s="113">
        <f t="shared" si="7"/>
        <v>26</v>
      </c>
      <c r="AM9" s="110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</row>
    <row r="10" spans="1:122" s="5" customFormat="1" ht="34.950000000000003" customHeight="1">
      <c r="B10" s="133" t="s">
        <v>51</v>
      </c>
      <c r="C10" s="130"/>
      <c r="D10" s="131" t="s">
        <v>48</v>
      </c>
      <c r="E10" s="132"/>
      <c r="F10" s="79">
        <v>2009</v>
      </c>
      <c r="G10" s="129"/>
      <c r="H10" s="50"/>
      <c r="I10" s="52">
        <v>65</v>
      </c>
      <c r="J10" s="77">
        <v>92</v>
      </c>
      <c r="K10" s="53" t="s">
        <v>50</v>
      </c>
      <c r="L10" s="54"/>
      <c r="M10" s="70">
        <f t="shared" si="0"/>
        <v>92</v>
      </c>
      <c r="N10" s="77">
        <v>110</v>
      </c>
      <c r="O10" s="53"/>
      <c r="P10" s="54"/>
      <c r="Q10" s="70">
        <f t="shared" si="1"/>
        <v>110</v>
      </c>
      <c r="R10" s="55">
        <f t="shared" si="2"/>
        <v>202</v>
      </c>
      <c r="S10" s="56" t="str">
        <f t="shared" si="3"/>
        <v>NAT + 16</v>
      </c>
      <c r="T10" s="56" t="str">
        <f>IF(D10=0," ",IF(D10="H",IF(F10&lt;=SENIORS_Min,VLOOKUP(I10,Minimas!$A$15:$F$29,6),IF(AND(F10&gt;=U20_Min,F10&lt;=U20_Max),VLOOKUP(I10,Minimas!$A$15:$F$29,5),IF(AND(F10&gt;=U17_Min,F10&lt;=U17_Max),VLOOKUP(I10,Minimas!$A$15:$F$29,4),IF(AND(F10&gt;=U15_Min,F10&lt;=U15_Max),VLOOKUP(I10,Minimas!$A$15:$F$29,3),VLOOKUP(I10,Minimas!$A$15:$F$29,2))))),IF(F10&lt;=SENIORS_Min,VLOOKUP(I10,Minimas!$G$15:$L$29,6),IF(AND(F10&gt;=U20_Min,F10&lt;=U20_Max),VLOOKUP(I10,Minimas!$G$15:$L$29,5),IF(AND(F10&gt;=U17_Min,F10&lt;=U17_Max),VLOOKUP(I10,Minimas!$G$15:$L$29,4),IF(AND(F10&gt;=U15_Min,F10&lt;=U15_Max),VLOOKUP(I10,Minimas!$G$15:$L$29,3),VLOOKUP(I10,Minimas!$G$15:$L$29,2)))))))</f>
        <v>U17 M65</v>
      </c>
      <c r="U10" s="57">
        <f t="shared" si="4"/>
        <v>293.59395593501245</v>
      </c>
      <c r="Y10" s="32"/>
      <c r="Z10" s="113">
        <f>$R10-HLOOKUP($T10,Minimas!$C$3:$BO$11,2,FALSE)</f>
        <v>130</v>
      </c>
      <c r="AA10" s="113">
        <f>$R10-HLOOKUP($T10,Minimas!$C$3:$BO$11,3,FALSE)</f>
        <v>116</v>
      </c>
      <c r="AB10" s="113">
        <f>$R10-HLOOKUP($T10,Minimas!$C$3:$BO$11,4,FALSE)</f>
        <v>102</v>
      </c>
      <c r="AC10" s="113">
        <f>$R10-HLOOKUP($T10,Minimas!$C$3:$BO$11,5,FALSE)</f>
        <v>73</v>
      </c>
      <c r="AD10" s="113">
        <f>$R10-HLOOKUP($T10,Minimas!$C$3:$BO$11,6,FALSE)</f>
        <v>45</v>
      </c>
      <c r="AE10" s="113">
        <f>$R10-HLOOKUP($T10,Minimas!$C$3:$BO$11,7,FALSE)</f>
        <v>16</v>
      </c>
      <c r="AF10" s="113">
        <f>$R10-HLOOKUP($T10,Minimas!$C$3:$BO$11,8,FALSE)</f>
        <v>-13</v>
      </c>
      <c r="AG10" s="113">
        <f>$R10-HLOOKUP($T10,Minimas!$C$3:$BO$11,9,FALSE)</f>
        <v>-27</v>
      </c>
      <c r="AH10" s="113"/>
      <c r="AI10" s="110" t="str">
        <f t="shared" si="5"/>
        <v>NAT +</v>
      </c>
      <c r="AJ10" s="110"/>
      <c r="AK10" s="110" t="str">
        <f t="shared" si="6"/>
        <v>NAT +</v>
      </c>
      <c r="AL10" s="113">
        <f t="shared" si="7"/>
        <v>16</v>
      </c>
      <c r="AM10" s="110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</row>
    <row r="11" spans="1:122" s="5" customFormat="1" ht="34.950000000000003" customHeight="1">
      <c r="B11" s="133" t="s">
        <v>51</v>
      </c>
      <c r="C11" s="130"/>
      <c r="D11" s="131" t="s">
        <v>48</v>
      </c>
      <c r="E11" s="132"/>
      <c r="F11" s="79">
        <v>2008</v>
      </c>
      <c r="G11" s="129"/>
      <c r="H11" s="50"/>
      <c r="I11" s="52">
        <v>65</v>
      </c>
      <c r="J11" s="77">
        <v>85</v>
      </c>
      <c r="K11" s="53" t="s">
        <v>50</v>
      </c>
      <c r="L11" s="54"/>
      <c r="M11" s="70">
        <f t="shared" si="0"/>
        <v>85</v>
      </c>
      <c r="N11" s="77">
        <v>100</v>
      </c>
      <c r="O11" s="53"/>
      <c r="P11" s="54"/>
      <c r="Q11" s="70">
        <f t="shared" si="1"/>
        <v>100</v>
      </c>
      <c r="R11" s="55">
        <f t="shared" si="2"/>
        <v>185</v>
      </c>
      <c r="S11" s="56" t="str">
        <f t="shared" si="3"/>
        <v>IRG + 28</v>
      </c>
      <c r="T11" s="56" t="str">
        <f>IF(D11=0," ",IF(D11="H",IF(F11&lt;=SENIORS_Min,VLOOKUP(I11,Minimas!$A$15:$F$29,6),IF(AND(F11&gt;=U20_Min,F11&lt;=U20_Max),VLOOKUP(I11,Minimas!$A$15:$F$29,5),IF(AND(F11&gt;=U17_Min,F11&lt;=U17_Max),VLOOKUP(I11,Minimas!$A$15:$F$29,4),IF(AND(F11&gt;=U15_Min,F11&lt;=U15_Max),VLOOKUP(I11,Minimas!$A$15:$F$29,3),VLOOKUP(I11,Minimas!$A$15:$F$29,2))))),IF(F11&lt;=SENIORS_Min,VLOOKUP(I11,Minimas!$G$15:$L$29,6),IF(AND(F11&gt;=U20_Min,F11&lt;=U20_Max),VLOOKUP(I11,Minimas!$G$15:$L$29,5),IF(AND(F11&gt;=U17_Min,F11&lt;=U17_Max),VLOOKUP(I11,Minimas!$G$15:$L$29,4),IF(AND(F11&gt;=U15_Min,F11&lt;=U15_Max),VLOOKUP(I11,Minimas!$G$15:$L$29,3),VLOOKUP(I11,Minimas!$G$15:$L$29,2)))))))</f>
        <v>U20 M65</v>
      </c>
      <c r="U11" s="57">
        <f t="shared" si="4"/>
        <v>268.88555370285792</v>
      </c>
      <c r="Y11" s="32"/>
      <c r="Z11" s="113">
        <f>$R11-HLOOKUP($T11,Minimas!$C$3:$BO$11,2,FALSE)</f>
        <v>99</v>
      </c>
      <c r="AA11" s="113">
        <f>$R11-HLOOKUP($T11,Minimas!$C$3:$BO$11,3,FALSE)</f>
        <v>85</v>
      </c>
      <c r="AB11" s="113">
        <f>$R11-HLOOKUP($T11,Minimas!$C$3:$BO$11,4,FALSE)</f>
        <v>56</v>
      </c>
      <c r="AC11" s="113">
        <f>$R11-HLOOKUP($T11,Minimas!$C$3:$BO$11,5,FALSE)</f>
        <v>28</v>
      </c>
      <c r="AD11" s="113">
        <f>$R11-HLOOKUP($T11,Minimas!$C$3:$BO$11,6,FALSE)</f>
        <v>-1</v>
      </c>
      <c r="AE11" s="113">
        <f>$R11-HLOOKUP($T11,Minimas!$C$3:$BO$11,7,FALSE)</f>
        <v>-30</v>
      </c>
      <c r="AF11" s="113">
        <f>$R11-HLOOKUP($T11,Minimas!$C$3:$BO$11,8,FALSE)</f>
        <v>-64</v>
      </c>
      <c r="AG11" s="113">
        <f>$R11-HLOOKUP($T11,Minimas!$C$3:$BO$11,9,FALSE)</f>
        <v>-72</v>
      </c>
      <c r="AH11" s="113"/>
      <c r="AI11" s="110" t="str">
        <f t="shared" si="5"/>
        <v>IRG +</v>
      </c>
      <c r="AJ11" s="110"/>
      <c r="AK11" s="110" t="str">
        <f t="shared" si="6"/>
        <v>IRG +</v>
      </c>
      <c r="AL11" s="113">
        <f t="shared" si="7"/>
        <v>28</v>
      </c>
      <c r="AM11" s="110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</row>
    <row r="12" spans="1:122" s="5" customFormat="1" ht="34.950000000000003" customHeight="1">
      <c r="B12" s="133" t="s">
        <v>51</v>
      </c>
      <c r="C12" s="130"/>
      <c r="D12" s="131" t="s">
        <v>48</v>
      </c>
      <c r="E12" s="132"/>
      <c r="F12" s="79">
        <v>2007</v>
      </c>
      <c r="G12" s="129"/>
      <c r="H12" s="50"/>
      <c r="I12" s="52">
        <v>65</v>
      </c>
      <c r="J12" s="77">
        <v>92</v>
      </c>
      <c r="K12" s="53" t="s">
        <v>50</v>
      </c>
      <c r="L12" s="54"/>
      <c r="M12" s="70">
        <f t="shared" si="0"/>
        <v>92</v>
      </c>
      <c r="N12" s="77">
        <v>110</v>
      </c>
      <c r="O12" s="53"/>
      <c r="P12" s="54"/>
      <c r="Q12" s="70">
        <f t="shared" si="1"/>
        <v>110</v>
      </c>
      <c r="R12" s="55">
        <f t="shared" si="2"/>
        <v>202</v>
      </c>
      <c r="S12" s="56" t="str">
        <f t="shared" si="3"/>
        <v>HON + 16</v>
      </c>
      <c r="T12" s="56" t="str">
        <f>IF(D12=0," ",IF(D12="H",IF(F12&lt;=SENIORS_Min,VLOOKUP(I12,Minimas!$A$15:$F$29,6),IF(AND(F12&gt;=U20_Min,F12&lt;=U20_Max),VLOOKUP(I12,Minimas!$A$15:$F$29,5),IF(AND(F12&gt;=U17_Min,F12&lt;=U17_Max),VLOOKUP(I12,Minimas!$A$15:$F$29,4),IF(AND(F12&gt;=U15_Min,F12&lt;=U15_Max),VLOOKUP(I12,Minimas!$A$15:$F$29,3),VLOOKUP(I12,Minimas!$A$15:$F$29,2))))),IF(F12&lt;=SENIORS_Min,VLOOKUP(I12,Minimas!$G$15:$L$29,6),IF(AND(F12&gt;=U20_Min,F12&lt;=U20_Max),VLOOKUP(I12,Minimas!$G$15:$L$29,5),IF(AND(F12&gt;=U17_Min,F12&lt;=U17_Max),VLOOKUP(I12,Minimas!$G$15:$L$29,4),IF(AND(F12&gt;=U15_Min,F12&lt;=U15_Max),VLOOKUP(I12,Minimas!$G$15:$L$29,3),VLOOKUP(I12,Minimas!$G$15:$L$29,2)))))))</f>
        <v>U20 M65</v>
      </c>
      <c r="U12" s="57">
        <f t="shared" si="4"/>
        <v>293.59395593501245</v>
      </c>
      <c r="Y12" s="32"/>
      <c r="Z12" s="113">
        <f>$R12-HLOOKUP($T12,Minimas!$C$3:$BO$11,2,FALSE)</f>
        <v>116</v>
      </c>
      <c r="AA12" s="113">
        <f>$R12-HLOOKUP($T12,Minimas!$C$3:$BO$11,3,FALSE)</f>
        <v>102</v>
      </c>
      <c r="AB12" s="113">
        <f>$R12-HLOOKUP($T12,Minimas!$C$3:$BO$11,4,FALSE)</f>
        <v>73</v>
      </c>
      <c r="AC12" s="113">
        <f>$R12-HLOOKUP($T12,Minimas!$C$3:$BO$11,5,FALSE)</f>
        <v>45</v>
      </c>
      <c r="AD12" s="113">
        <f>$R12-HLOOKUP($T12,Minimas!$C$3:$BO$11,6,FALSE)</f>
        <v>16</v>
      </c>
      <c r="AE12" s="113">
        <f>$R12-HLOOKUP($T12,Minimas!$C$3:$BO$11,7,FALSE)</f>
        <v>-13</v>
      </c>
      <c r="AF12" s="113">
        <f>$R12-HLOOKUP($T12,Minimas!$C$3:$BO$11,8,FALSE)</f>
        <v>-47</v>
      </c>
      <c r="AG12" s="113">
        <f>$R12-HLOOKUP($T12,Minimas!$C$3:$BO$11,9,FALSE)</f>
        <v>-55</v>
      </c>
      <c r="AH12" s="113"/>
      <c r="AI12" s="110" t="str">
        <f t="shared" si="5"/>
        <v>HON +</v>
      </c>
      <c r="AJ12" s="110"/>
      <c r="AK12" s="110" t="str">
        <f t="shared" si="6"/>
        <v>HON +</v>
      </c>
      <c r="AL12" s="113">
        <f t="shared" si="7"/>
        <v>16</v>
      </c>
      <c r="AM12" s="110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</row>
    <row r="13" spans="1:122" s="5" customFormat="1" ht="34.950000000000003" customHeight="1">
      <c r="B13" s="133" t="s">
        <v>51</v>
      </c>
      <c r="C13" s="130"/>
      <c r="D13" s="131" t="s">
        <v>49</v>
      </c>
      <c r="E13" s="132"/>
      <c r="F13" s="79">
        <v>2006</v>
      </c>
      <c r="G13" s="129"/>
      <c r="H13" s="50"/>
      <c r="I13" s="52">
        <v>65</v>
      </c>
      <c r="J13" s="77">
        <v>80</v>
      </c>
      <c r="K13" s="53" t="s">
        <v>50</v>
      </c>
      <c r="L13" s="54"/>
      <c r="M13" s="70">
        <f t="shared" si="0"/>
        <v>80</v>
      </c>
      <c r="N13" s="77">
        <v>100</v>
      </c>
      <c r="O13" s="53"/>
      <c r="P13" s="54"/>
      <c r="Q13" s="70">
        <f t="shared" si="1"/>
        <v>100</v>
      </c>
      <c r="R13" s="55">
        <f t="shared" si="2"/>
        <v>180</v>
      </c>
      <c r="S13" s="56" t="str">
        <f t="shared" si="3"/>
        <v>NAT + 15</v>
      </c>
      <c r="T13" s="56" t="str">
        <f>IF(D13=0," ",IF(D13="H",IF(F13&lt;=SENIORS_Min,VLOOKUP(I13,Minimas!$A$15:$F$29,6),IF(AND(F13&gt;=U20_Min,F13&lt;=U20_Max),VLOOKUP(I13,Minimas!$A$15:$F$29,5),IF(AND(F13&gt;=U17_Min,F13&lt;=U17_Max),VLOOKUP(I13,Minimas!$A$15:$F$29,4),IF(AND(F13&gt;=U15_Min,F13&lt;=U15_Max),VLOOKUP(I13,Minimas!$A$15:$F$29,3),VLOOKUP(I13,Minimas!$A$15:$F$29,2))))),IF(F13&lt;=SENIORS_Min,VLOOKUP(I13,Minimas!$G$15:$L$29,6),IF(AND(F13&gt;=U20_Min,F13&lt;=U20_Max),VLOOKUP(I13,Minimas!$G$15:$L$29,5),IF(AND(F13&gt;=U17_Min,F13&lt;=U17_Max),VLOOKUP(I13,Minimas!$G$15:$L$29,4),IF(AND(F13&gt;=U15_Min,F13&lt;=U15_Max),VLOOKUP(I13,Minimas!$G$15:$L$29,3),VLOOKUP(I13,Minimas!$G$15:$L$29,2)))))))</f>
        <v>U20 F69</v>
      </c>
      <c r="U13" s="57">
        <f t="shared" si="4"/>
        <v>231.90458834031546</v>
      </c>
      <c r="Y13" s="32"/>
      <c r="Z13" s="113">
        <f>$R13-HLOOKUP($T13,Minimas!$C$3:$BO$11,2,FALSE)</f>
        <v>114</v>
      </c>
      <c r="AA13" s="113">
        <f>$R13-HLOOKUP($T13,Minimas!$C$3:$BO$11,3,FALSE)</f>
        <v>103</v>
      </c>
      <c r="AB13" s="113">
        <f>$R13-HLOOKUP($T13,Minimas!$C$3:$BO$11,4,FALSE)</f>
        <v>81</v>
      </c>
      <c r="AC13" s="113">
        <f>$R13-HLOOKUP($T13,Minimas!$C$3:$BO$11,5,FALSE)</f>
        <v>59</v>
      </c>
      <c r="AD13" s="113">
        <f>$R13-HLOOKUP($T13,Minimas!$C$3:$BO$11,6,FALSE)</f>
        <v>37</v>
      </c>
      <c r="AE13" s="113">
        <f>$R13-HLOOKUP($T13,Minimas!$C$3:$BO$11,7,FALSE)</f>
        <v>15</v>
      </c>
      <c r="AF13" s="113">
        <f>$R13-HLOOKUP($T13,Minimas!$C$3:$BO$11,8,FALSE)</f>
        <v>-11</v>
      </c>
      <c r="AG13" s="113">
        <f>$R13-HLOOKUP($T13,Minimas!$C$3:$BO$11,9,FALSE)</f>
        <v>-18</v>
      </c>
      <c r="AH13" s="113"/>
      <c r="AI13" s="110" t="str">
        <f t="shared" si="5"/>
        <v>NAT +</v>
      </c>
      <c r="AJ13" s="110"/>
      <c r="AK13" s="110" t="str">
        <f t="shared" si="6"/>
        <v>NAT +</v>
      </c>
      <c r="AL13" s="113">
        <f t="shared" si="7"/>
        <v>15</v>
      </c>
      <c r="AM13" s="110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</row>
    <row r="14" spans="1:122" s="5" customFormat="1" ht="34.950000000000003" customHeight="1">
      <c r="B14" s="133" t="s">
        <v>51</v>
      </c>
      <c r="C14" s="130"/>
      <c r="D14" s="131" t="s">
        <v>49</v>
      </c>
      <c r="E14" s="132"/>
      <c r="F14" s="79">
        <v>2005</v>
      </c>
      <c r="G14" s="129"/>
      <c r="H14" s="50"/>
      <c r="I14" s="52">
        <v>65</v>
      </c>
      <c r="J14" s="77">
        <v>92</v>
      </c>
      <c r="K14" s="53" t="s">
        <v>50</v>
      </c>
      <c r="L14" s="54"/>
      <c r="M14" s="70">
        <f t="shared" si="0"/>
        <v>92</v>
      </c>
      <c r="N14" s="77">
        <v>110</v>
      </c>
      <c r="O14" s="53"/>
      <c r="P14" s="54"/>
      <c r="Q14" s="70">
        <f t="shared" si="1"/>
        <v>110</v>
      </c>
      <c r="R14" s="55">
        <f t="shared" si="2"/>
        <v>202</v>
      </c>
      <c r="S14" s="56" t="str">
        <f t="shared" si="3"/>
        <v>NAT + 26</v>
      </c>
      <c r="T14" s="56" t="str">
        <f>IF(D14=0," ",IF(D14="H",IF(F14&lt;=SENIORS_Min,VLOOKUP(I14,Minimas!$A$15:$F$29,6),IF(AND(F14&gt;=U20_Min,F14&lt;=U20_Max),VLOOKUP(I14,Minimas!$A$15:$F$29,5),IF(AND(F14&gt;=U17_Min,F14&lt;=U17_Max),VLOOKUP(I14,Minimas!$A$15:$F$29,4),IF(AND(F14&gt;=U15_Min,F14&lt;=U15_Max),VLOOKUP(I14,Minimas!$A$15:$F$29,3),VLOOKUP(I14,Minimas!$A$15:$F$29,2))))),IF(F14&lt;=SENIORS_Min,VLOOKUP(I14,Minimas!$G$15:$L$29,6),IF(AND(F14&gt;=U20_Min,F14&lt;=U20_Max),VLOOKUP(I14,Minimas!$G$15:$L$29,5),IF(AND(F14&gt;=U17_Min,F14&lt;=U17_Max),VLOOKUP(I14,Minimas!$G$15:$L$29,4),IF(AND(F14&gt;=U15_Min,F14&lt;=U15_Max),VLOOKUP(I14,Minimas!$G$15:$L$29,3),VLOOKUP(I14,Minimas!$G$15:$L$29,2)))))))</f>
        <v>SE F69</v>
      </c>
      <c r="U14" s="57">
        <f t="shared" si="4"/>
        <v>260.24848247079848</v>
      </c>
      <c r="Y14" s="32"/>
      <c r="Z14" s="113">
        <f>$R14-HLOOKUP($T14,Minimas!$C$3:$BO$11,2,FALSE)</f>
        <v>125</v>
      </c>
      <c r="AA14" s="113">
        <f>$R14-HLOOKUP($T14,Minimas!$C$3:$BO$11,3,FALSE)</f>
        <v>103</v>
      </c>
      <c r="AB14" s="113">
        <f>$R14-HLOOKUP($T14,Minimas!$C$3:$BO$11,4,FALSE)</f>
        <v>81</v>
      </c>
      <c r="AC14" s="113">
        <f>$R14-HLOOKUP($T14,Minimas!$C$3:$BO$11,5,FALSE)</f>
        <v>59</v>
      </c>
      <c r="AD14" s="113">
        <f>$R14-HLOOKUP($T14,Minimas!$C$3:$BO$11,6,FALSE)</f>
        <v>41</v>
      </c>
      <c r="AE14" s="113">
        <f>$R14-HLOOKUP($T14,Minimas!$C$3:$BO$11,7,FALSE)</f>
        <v>26</v>
      </c>
      <c r="AF14" s="113">
        <f>$R14-HLOOKUP($T14,Minimas!$C$3:$BO$11,8,FALSE)</f>
        <v>-11</v>
      </c>
      <c r="AG14" s="113">
        <f>$R14-HLOOKUP($T14,Minimas!$C$3:$BO$11,9,FALSE)</f>
        <v>-18</v>
      </c>
      <c r="AH14" s="113"/>
      <c r="AI14" s="110" t="str">
        <f t="shared" si="5"/>
        <v>NAT +</v>
      </c>
      <c r="AJ14" s="110"/>
      <c r="AK14" s="110" t="str">
        <f t="shared" si="6"/>
        <v>NAT +</v>
      </c>
      <c r="AL14" s="113">
        <f t="shared" si="7"/>
        <v>26</v>
      </c>
      <c r="AM14" s="110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</row>
    <row r="15" spans="1:122" s="5" customFormat="1" ht="34.950000000000003" customHeight="1">
      <c r="B15" s="133" t="s">
        <v>51</v>
      </c>
      <c r="C15" s="130"/>
      <c r="D15" s="131" t="s">
        <v>49</v>
      </c>
      <c r="E15" s="132"/>
      <c r="F15" s="79">
        <v>2006</v>
      </c>
      <c r="G15" s="129"/>
      <c r="H15" s="50"/>
      <c r="I15" s="52">
        <v>65</v>
      </c>
      <c r="J15" s="77">
        <v>92</v>
      </c>
      <c r="K15" s="53" t="s">
        <v>50</v>
      </c>
      <c r="L15" s="54"/>
      <c r="M15" s="70">
        <f t="shared" si="0"/>
        <v>92</v>
      </c>
      <c r="N15" s="77">
        <v>110</v>
      </c>
      <c r="O15" s="53"/>
      <c r="P15" s="54"/>
      <c r="Q15" s="70">
        <f t="shared" si="1"/>
        <v>110</v>
      </c>
      <c r="R15" s="55">
        <f t="shared" si="2"/>
        <v>202</v>
      </c>
      <c r="S15" s="56" t="str">
        <f t="shared" si="3"/>
        <v>MONDE + 4</v>
      </c>
      <c r="T15" s="56" t="str">
        <f>IF(D15=0," ",IF(D15="H",IF(F15&lt;=SENIORS_Min,VLOOKUP(I15,Minimas!$A$15:$F$29,6),IF(AND(F15&gt;=U20_Min,F15&lt;=U20_Max),VLOOKUP(I15,Minimas!$A$15:$F$29,5),IF(AND(F15&gt;=U17_Min,F15&lt;=U17_Max),VLOOKUP(I15,Minimas!$A$15:$F$29,4),IF(AND(F15&gt;=U15_Min,F15&lt;=U15_Max),VLOOKUP(I15,Minimas!$A$15:$F$29,3),VLOOKUP(I15,Minimas!$A$15:$F$29,2))))),IF(F15&lt;=SENIORS_Min,VLOOKUP(I15,Minimas!$G$15:$L$29,6),IF(AND(F15&gt;=U20_Min,F15&lt;=U20_Max),VLOOKUP(I15,Minimas!$G$15:$L$29,5),IF(AND(F15&gt;=U17_Min,F15&lt;=U17_Max),VLOOKUP(I15,Minimas!$G$15:$L$29,4),IF(AND(F15&gt;=U15_Min,F15&lt;=U15_Max),VLOOKUP(I15,Minimas!$G$15:$L$29,3),VLOOKUP(I15,Minimas!$G$15:$L$29,2)))))))</f>
        <v>U20 F69</v>
      </c>
      <c r="U15" s="57">
        <f t="shared" si="4"/>
        <v>260.24848247079848</v>
      </c>
      <c r="Y15" s="32"/>
      <c r="Z15" s="113">
        <f>$R15-HLOOKUP($T15,Minimas!$C$3:$BO$11,2,FALSE)</f>
        <v>136</v>
      </c>
      <c r="AA15" s="113">
        <f>$R15-HLOOKUP($T15,Minimas!$C$3:$BO$11,3,FALSE)</f>
        <v>125</v>
      </c>
      <c r="AB15" s="113">
        <f>$R15-HLOOKUP($T15,Minimas!$C$3:$BO$11,4,FALSE)</f>
        <v>103</v>
      </c>
      <c r="AC15" s="113">
        <f>$R15-HLOOKUP($T15,Minimas!$C$3:$BO$11,5,FALSE)</f>
        <v>81</v>
      </c>
      <c r="AD15" s="113">
        <f>$R15-HLOOKUP($T15,Minimas!$C$3:$BO$11,6,FALSE)</f>
        <v>59</v>
      </c>
      <c r="AE15" s="113">
        <f>$R15-HLOOKUP($T15,Minimas!$C$3:$BO$11,7,FALSE)</f>
        <v>37</v>
      </c>
      <c r="AF15" s="113">
        <f>$R15-HLOOKUP($T15,Minimas!$C$3:$BO$11,8,FALSE)</f>
        <v>11</v>
      </c>
      <c r="AG15" s="113">
        <f>$R15-HLOOKUP($T15,Minimas!$C$3:$BO$11,9,FALSE)</f>
        <v>4</v>
      </c>
      <c r="AH15" s="113"/>
      <c r="AI15" s="110" t="str">
        <f t="shared" si="5"/>
        <v>MONDE +</v>
      </c>
      <c r="AJ15" s="110"/>
      <c r="AK15" s="110" t="str">
        <f t="shared" si="6"/>
        <v>MONDE +</v>
      </c>
      <c r="AL15" s="113">
        <f t="shared" si="7"/>
        <v>4</v>
      </c>
      <c r="AM15" s="110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</row>
    <row r="16" spans="1:122" s="5" customFormat="1" ht="34.950000000000003" customHeight="1">
      <c r="B16" s="133" t="s">
        <v>51</v>
      </c>
      <c r="C16" s="130"/>
      <c r="D16" s="131" t="s">
        <v>48</v>
      </c>
      <c r="E16" s="132"/>
      <c r="F16" s="79">
        <v>2007</v>
      </c>
      <c r="G16" s="129"/>
      <c r="H16" s="50"/>
      <c r="I16" s="52">
        <v>65</v>
      </c>
      <c r="J16" s="77">
        <v>50</v>
      </c>
      <c r="K16" s="53" t="s">
        <v>50</v>
      </c>
      <c r="L16" s="54"/>
      <c r="M16" s="70">
        <f t="shared" si="0"/>
        <v>50</v>
      </c>
      <c r="N16" s="77">
        <v>70</v>
      </c>
      <c r="O16" s="53"/>
      <c r="P16" s="54"/>
      <c r="Q16" s="70">
        <f t="shared" si="1"/>
        <v>70</v>
      </c>
      <c r="R16" s="55">
        <f t="shared" si="2"/>
        <v>120</v>
      </c>
      <c r="S16" s="56" t="str">
        <f t="shared" si="3"/>
        <v>DPT + 20</v>
      </c>
      <c r="T16" s="56" t="str">
        <f>IF(D16=0," ",IF(D16="H",IF(F16&lt;=SENIORS_Min,VLOOKUP(I16,Minimas!$A$15:$F$29,6),IF(AND(F16&gt;=U20_Min,F16&lt;=U20_Max),VLOOKUP(I16,Minimas!$A$15:$F$29,5),IF(AND(F16&gt;=U17_Min,F16&lt;=U17_Max),VLOOKUP(I16,Minimas!$A$15:$F$29,4),IF(AND(F16&gt;=U15_Min,F16&lt;=U15_Max),VLOOKUP(I16,Minimas!$A$15:$F$29,3),VLOOKUP(I16,Minimas!$A$15:$F$29,2))))),IF(F16&lt;=SENIORS_Min,VLOOKUP(I16,Minimas!$G$15:$L$29,6),IF(AND(F16&gt;=U20_Min,F16&lt;=U20_Max),VLOOKUP(I16,Minimas!$G$15:$L$29,5),IF(AND(F16&gt;=U17_Min,F16&lt;=U17_Max),VLOOKUP(I16,Minimas!$G$15:$L$29,4),IF(AND(F16&gt;=U15_Min,F16&lt;=U15_Max),VLOOKUP(I16,Minimas!$G$15:$L$29,3),VLOOKUP(I16,Minimas!$G$15:$L$29,2)))))))</f>
        <v>U20 M65</v>
      </c>
      <c r="U16" s="57">
        <f t="shared" si="4"/>
        <v>174.41225105050245</v>
      </c>
      <c r="Y16" s="32"/>
      <c r="Z16" s="113">
        <f>$R16-HLOOKUP($T16,Minimas!$C$3:$BO$11,2,FALSE)</f>
        <v>34</v>
      </c>
      <c r="AA16" s="113">
        <f>$R16-HLOOKUP($T16,Minimas!$C$3:$BO$11,3,FALSE)</f>
        <v>20</v>
      </c>
      <c r="AB16" s="113">
        <f>$R16-HLOOKUP($T16,Minimas!$C$3:$BO$11,4,FALSE)</f>
        <v>-9</v>
      </c>
      <c r="AC16" s="113">
        <f>$R16-HLOOKUP($T16,Minimas!$C$3:$BO$11,5,FALSE)</f>
        <v>-37</v>
      </c>
      <c r="AD16" s="113">
        <f>$R16-HLOOKUP($T16,Minimas!$C$3:$BO$11,6,FALSE)</f>
        <v>-66</v>
      </c>
      <c r="AE16" s="113">
        <f>$R16-HLOOKUP($T16,Minimas!$C$3:$BO$11,7,FALSE)</f>
        <v>-95</v>
      </c>
      <c r="AF16" s="113">
        <f>$R16-HLOOKUP($T16,Minimas!$C$3:$BO$11,8,FALSE)</f>
        <v>-129</v>
      </c>
      <c r="AG16" s="113">
        <f>$R16-HLOOKUP($T16,Minimas!$C$3:$BO$11,9,FALSE)</f>
        <v>-137</v>
      </c>
      <c r="AH16" s="113"/>
      <c r="AI16" s="110" t="str">
        <f t="shared" si="5"/>
        <v>DPT +</v>
      </c>
      <c r="AJ16" s="110"/>
      <c r="AK16" s="110" t="str">
        <f t="shared" si="6"/>
        <v>DPT +</v>
      </c>
      <c r="AL16" s="113">
        <f t="shared" si="7"/>
        <v>20</v>
      </c>
      <c r="AM16" s="110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</row>
    <row r="17" spans="2:122" s="5" customFormat="1" ht="34.950000000000003" customHeight="1">
      <c r="B17" s="133" t="s">
        <v>51</v>
      </c>
      <c r="C17" s="130"/>
      <c r="D17" s="131" t="s">
        <v>48</v>
      </c>
      <c r="E17" s="132"/>
      <c r="F17" s="79">
        <v>2008</v>
      </c>
      <c r="G17" s="129"/>
      <c r="H17" s="50"/>
      <c r="I17" s="52">
        <v>65</v>
      </c>
      <c r="J17" s="77">
        <v>92</v>
      </c>
      <c r="K17" s="53" t="s">
        <v>50</v>
      </c>
      <c r="L17" s="54"/>
      <c r="M17" s="70">
        <f t="shared" si="0"/>
        <v>92</v>
      </c>
      <c r="N17" s="77">
        <v>110</v>
      </c>
      <c r="O17" s="53"/>
      <c r="P17" s="54"/>
      <c r="Q17" s="70">
        <f t="shared" si="1"/>
        <v>110</v>
      </c>
      <c r="R17" s="55">
        <f t="shared" si="2"/>
        <v>202</v>
      </c>
      <c r="S17" s="56" t="str">
        <f t="shared" si="3"/>
        <v>HON + 16</v>
      </c>
      <c r="T17" s="56" t="str">
        <f>IF(D17=0," ",IF(D17="H",IF(F17&lt;=SENIORS_Min,VLOOKUP(I17,Minimas!$A$15:$F$29,6),IF(AND(F17&gt;=U20_Min,F17&lt;=U20_Max),VLOOKUP(I17,Minimas!$A$15:$F$29,5),IF(AND(F17&gt;=U17_Min,F17&lt;=U17_Max),VLOOKUP(I17,Minimas!$A$15:$F$29,4),IF(AND(F17&gt;=U15_Min,F17&lt;=U15_Max),VLOOKUP(I17,Minimas!$A$15:$F$29,3),VLOOKUP(I17,Minimas!$A$15:$F$29,2))))),IF(F17&lt;=SENIORS_Min,VLOOKUP(I17,Minimas!$G$15:$L$29,6),IF(AND(F17&gt;=U20_Min,F17&lt;=U20_Max),VLOOKUP(I17,Minimas!$G$15:$L$29,5),IF(AND(F17&gt;=U17_Min,F17&lt;=U17_Max),VLOOKUP(I17,Minimas!$G$15:$L$29,4),IF(AND(F17&gt;=U15_Min,F17&lt;=U15_Max),VLOOKUP(I17,Minimas!$G$15:$L$29,3),VLOOKUP(I17,Minimas!$G$15:$L$29,2)))))))</f>
        <v>U20 M65</v>
      </c>
      <c r="U17" s="57">
        <f t="shared" si="4"/>
        <v>293.59395593501245</v>
      </c>
      <c r="Y17" s="32"/>
      <c r="Z17" s="113">
        <f>$R17-HLOOKUP($T17,Minimas!$C$3:$BO$11,2,FALSE)</f>
        <v>116</v>
      </c>
      <c r="AA17" s="113">
        <f>$R17-HLOOKUP($T17,Minimas!$C$3:$BO$11,3,FALSE)</f>
        <v>102</v>
      </c>
      <c r="AB17" s="113">
        <f>$R17-HLOOKUP($T17,Minimas!$C$3:$BO$11,4,FALSE)</f>
        <v>73</v>
      </c>
      <c r="AC17" s="113">
        <f>$R17-HLOOKUP($T17,Minimas!$C$3:$BO$11,5,FALSE)</f>
        <v>45</v>
      </c>
      <c r="AD17" s="113">
        <f>$R17-HLOOKUP($T17,Minimas!$C$3:$BO$11,6,FALSE)</f>
        <v>16</v>
      </c>
      <c r="AE17" s="113">
        <f>$R17-HLOOKUP($T17,Minimas!$C$3:$BO$11,7,FALSE)</f>
        <v>-13</v>
      </c>
      <c r="AF17" s="113">
        <f>$R17-HLOOKUP($T17,Minimas!$C$3:$BO$11,8,FALSE)</f>
        <v>-47</v>
      </c>
      <c r="AG17" s="113">
        <f>$R17-HLOOKUP($T17,Minimas!$C$3:$BO$11,9,FALSE)</f>
        <v>-55</v>
      </c>
      <c r="AH17" s="113"/>
      <c r="AI17" s="110" t="str">
        <f t="shared" si="5"/>
        <v>HON +</v>
      </c>
      <c r="AJ17" s="110"/>
      <c r="AK17" s="110" t="str">
        <f t="shared" si="6"/>
        <v>HON +</v>
      </c>
      <c r="AL17" s="113">
        <f t="shared" si="7"/>
        <v>16</v>
      </c>
      <c r="AM17" s="110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</row>
    <row r="18" spans="2:122" s="5" customFormat="1" ht="34.950000000000003" customHeight="1">
      <c r="B18" s="133" t="s">
        <v>51</v>
      </c>
      <c r="C18" s="130"/>
      <c r="D18" s="131" t="s">
        <v>48</v>
      </c>
      <c r="E18" s="132"/>
      <c r="F18" s="79">
        <v>2009</v>
      </c>
      <c r="G18" s="129"/>
      <c r="H18" s="50"/>
      <c r="I18" s="52">
        <v>65</v>
      </c>
      <c r="J18" s="77">
        <v>92</v>
      </c>
      <c r="K18" s="53" t="s">
        <v>50</v>
      </c>
      <c r="L18" s="54"/>
      <c r="M18" s="70">
        <f t="shared" si="0"/>
        <v>92</v>
      </c>
      <c r="N18" s="77">
        <v>110</v>
      </c>
      <c r="O18" s="53"/>
      <c r="P18" s="54"/>
      <c r="Q18" s="70">
        <f t="shared" si="1"/>
        <v>110</v>
      </c>
      <c r="R18" s="55">
        <f t="shared" si="2"/>
        <v>202</v>
      </c>
      <c r="S18" s="56" t="str">
        <f t="shared" si="3"/>
        <v>NAT + 16</v>
      </c>
      <c r="T18" s="56" t="str">
        <f>IF(D18=0," ",IF(D18="H",IF(F18&lt;=SENIORS_Min,VLOOKUP(I18,Minimas!$A$15:$F$29,6),IF(AND(F18&gt;=U20_Min,F18&lt;=U20_Max),VLOOKUP(I18,Minimas!$A$15:$F$29,5),IF(AND(F18&gt;=U17_Min,F18&lt;=U17_Max),VLOOKUP(I18,Minimas!$A$15:$F$29,4),IF(AND(F18&gt;=U15_Min,F18&lt;=U15_Max),VLOOKUP(I18,Minimas!$A$15:$F$29,3),VLOOKUP(I18,Minimas!$A$15:$F$29,2))))),IF(F18&lt;=SENIORS_Min,VLOOKUP(I18,Minimas!$G$15:$L$29,6),IF(AND(F18&gt;=U20_Min,F18&lt;=U20_Max),VLOOKUP(I18,Minimas!$G$15:$L$29,5),IF(AND(F18&gt;=U17_Min,F18&lt;=U17_Max),VLOOKUP(I18,Minimas!$G$15:$L$29,4),IF(AND(F18&gt;=U15_Min,F18&lt;=U15_Max),VLOOKUP(I18,Minimas!$G$15:$L$29,3),VLOOKUP(I18,Minimas!$G$15:$L$29,2)))))))</f>
        <v>U17 M65</v>
      </c>
      <c r="U18" s="57">
        <f t="shared" si="4"/>
        <v>293.59395593501245</v>
      </c>
      <c r="Y18" s="32"/>
      <c r="Z18" s="113">
        <f>$R18-HLOOKUP($T18,Minimas!$C$3:$BO$11,2,FALSE)</f>
        <v>130</v>
      </c>
      <c r="AA18" s="113">
        <f>$R18-HLOOKUP($T18,Minimas!$C$3:$BO$11,3,FALSE)</f>
        <v>116</v>
      </c>
      <c r="AB18" s="113">
        <f>$R18-HLOOKUP($T18,Minimas!$C$3:$BO$11,4,FALSE)</f>
        <v>102</v>
      </c>
      <c r="AC18" s="113">
        <f>$R18-HLOOKUP($T18,Minimas!$C$3:$BO$11,5,FALSE)</f>
        <v>73</v>
      </c>
      <c r="AD18" s="113">
        <f>$R18-HLOOKUP($T18,Minimas!$C$3:$BO$11,6,FALSE)</f>
        <v>45</v>
      </c>
      <c r="AE18" s="113">
        <f>$R18-HLOOKUP($T18,Minimas!$C$3:$BO$11,7,FALSE)</f>
        <v>16</v>
      </c>
      <c r="AF18" s="113">
        <f>$R18-HLOOKUP($T18,Minimas!$C$3:$BO$11,8,FALSE)</f>
        <v>-13</v>
      </c>
      <c r="AG18" s="113">
        <f>$R18-HLOOKUP($T18,Minimas!$C$3:$BO$11,9,FALSE)</f>
        <v>-27</v>
      </c>
      <c r="AH18" s="113"/>
      <c r="AI18" s="110" t="str">
        <f t="shared" si="5"/>
        <v>NAT +</v>
      </c>
      <c r="AJ18" s="110"/>
      <c r="AK18" s="110" t="str">
        <f t="shared" si="6"/>
        <v>NAT +</v>
      </c>
      <c r="AL18" s="113">
        <f t="shared" si="7"/>
        <v>16</v>
      </c>
      <c r="AM18" s="110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</row>
    <row r="19" spans="2:122" s="5" customFormat="1" ht="34.950000000000003" customHeight="1">
      <c r="B19" s="133" t="s">
        <v>51</v>
      </c>
      <c r="C19" s="130"/>
      <c r="D19" s="131" t="s">
        <v>49</v>
      </c>
      <c r="E19" s="132"/>
      <c r="F19" s="79">
        <v>2010</v>
      </c>
      <c r="G19" s="129"/>
      <c r="H19" s="50"/>
      <c r="I19" s="52">
        <v>65</v>
      </c>
      <c r="J19" s="77">
        <v>92</v>
      </c>
      <c r="K19" s="53" t="s">
        <v>50</v>
      </c>
      <c r="L19" s="54"/>
      <c r="M19" s="70">
        <f t="shared" si="0"/>
        <v>92</v>
      </c>
      <c r="N19" s="77">
        <v>110</v>
      </c>
      <c r="O19" s="53"/>
      <c r="P19" s="54"/>
      <c r="Q19" s="70">
        <f t="shared" si="1"/>
        <v>110</v>
      </c>
      <c r="R19" s="55">
        <f t="shared" si="2"/>
        <v>202</v>
      </c>
      <c r="S19" s="56" t="str">
        <f t="shared" si="3"/>
        <v>MONDE + 26</v>
      </c>
      <c r="T19" s="56" t="str">
        <f>IF(D19=0," ",IF(D19="H",IF(F19&lt;=SENIORS_Min,VLOOKUP(I19,Minimas!$A$15:$F$29,6),IF(AND(F19&gt;=U20_Min,F19&lt;=U20_Max),VLOOKUP(I19,Minimas!$A$15:$F$29,5),IF(AND(F19&gt;=U17_Min,F19&lt;=U17_Max),VLOOKUP(I19,Minimas!$A$15:$F$29,4),IF(AND(F19&gt;=U15_Min,F19&lt;=U15_Max),VLOOKUP(I19,Minimas!$A$15:$F$29,3),VLOOKUP(I19,Minimas!$A$15:$F$29,2))))),IF(F19&lt;=SENIORS_Min,VLOOKUP(I19,Minimas!$G$15:$L$29,6),IF(AND(F19&gt;=U20_Min,F19&lt;=U20_Max),VLOOKUP(I19,Minimas!$G$15:$L$29,5),IF(AND(F19&gt;=U17_Min,F19&lt;=U17_Max),VLOOKUP(I19,Minimas!$G$15:$L$29,4),IF(AND(F19&gt;=U15_Min,F19&lt;=U15_Max),VLOOKUP(I19,Minimas!$G$15:$L$29,3),VLOOKUP(I19,Minimas!$G$15:$L$29,2)))))))</f>
        <v>U17 F69</v>
      </c>
      <c r="U19" s="57">
        <f t="shared" si="4"/>
        <v>260.24848247079848</v>
      </c>
      <c r="Y19" s="32"/>
      <c r="Z19" s="113">
        <f>$R19-HLOOKUP($T19,Minimas!$C$3:$BO$11,2,FALSE)</f>
        <v>147</v>
      </c>
      <c r="AA19" s="113">
        <f>$R19-HLOOKUP($T19,Minimas!$C$3:$BO$11,3,FALSE)</f>
        <v>136</v>
      </c>
      <c r="AB19" s="113">
        <f>$R19-HLOOKUP($T19,Minimas!$C$3:$BO$11,4,FALSE)</f>
        <v>125</v>
      </c>
      <c r="AC19" s="113">
        <f>$R19-HLOOKUP($T19,Minimas!$C$3:$BO$11,5,FALSE)</f>
        <v>103</v>
      </c>
      <c r="AD19" s="113">
        <f>$R19-HLOOKUP($T19,Minimas!$C$3:$BO$11,6,FALSE)</f>
        <v>81</v>
      </c>
      <c r="AE19" s="113">
        <f>$R19-HLOOKUP($T19,Minimas!$C$3:$BO$11,7,FALSE)</f>
        <v>59</v>
      </c>
      <c r="AF19" s="113">
        <f>$R19-HLOOKUP($T19,Minimas!$C$3:$BO$11,8,FALSE)</f>
        <v>37</v>
      </c>
      <c r="AG19" s="113">
        <f>$R19-HLOOKUP($T19,Minimas!$C$3:$BO$11,9,FALSE)</f>
        <v>26</v>
      </c>
      <c r="AH19" s="113"/>
      <c r="AI19" s="110" t="str">
        <f t="shared" si="5"/>
        <v>MONDE +</v>
      </c>
      <c r="AJ19" s="110"/>
      <c r="AK19" s="110" t="str">
        <f t="shared" si="6"/>
        <v>MONDE +</v>
      </c>
      <c r="AL19" s="113">
        <f t="shared" si="7"/>
        <v>26</v>
      </c>
      <c r="AM19" s="110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</row>
    <row r="20" spans="2:122" s="5" customFormat="1" ht="34.950000000000003" customHeight="1">
      <c r="B20" s="133" t="s">
        <v>51</v>
      </c>
      <c r="C20" s="49"/>
      <c r="D20" s="50" t="s">
        <v>48</v>
      </c>
      <c r="E20" s="51"/>
      <c r="F20" s="79">
        <v>2011</v>
      </c>
      <c r="G20" s="128"/>
      <c r="H20" s="50"/>
      <c r="I20" s="52">
        <v>60</v>
      </c>
      <c r="J20" s="77">
        <v>46</v>
      </c>
      <c r="K20" s="53"/>
      <c r="L20" s="54"/>
      <c r="M20" s="70">
        <f>IF(D20="","",IF(MAXA(J20:L20)&lt;=0,0,MAXA(J20:L20)))</f>
        <v>46</v>
      </c>
      <c r="N20" s="77">
        <v>62</v>
      </c>
      <c r="O20" s="53"/>
      <c r="P20" s="54"/>
      <c r="Q20" s="70">
        <f>IF(D20="","",IF(MAXA(N20:P20)&lt;=0,0,MAXA(N20:P20)))</f>
        <v>62</v>
      </c>
      <c r="R20" s="55">
        <f>IF(D20="","",M20+Q20)</f>
        <v>108</v>
      </c>
      <c r="S20" s="56" t="str">
        <f>+CONCATENATE(AK20," ",AL20)</f>
        <v>IRG + 13</v>
      </c>
      <c r="T20" s="56" t="str">
        <f>IF(D20=0," ",IF(D20="H",IF(F20&lt;=SENIORS_Min,VLOOKUP(I20,Minimas!$A$15:$F$29,6),IF(AND(F20&gt;=U20_Min,F20&lt;=U20_Max),VLOOKUP(I20,Minimas!$A$15:$F$29,5),IF(AND(F20&gt;=U17_Min,F20&lt;=U17_Max),VLOOKUP(I20,Minimas!$A$15:$F$29,4),IF(AND(F20&gt;=U15_Min,F20&lt;=U15_Max),VLOOKUP(I20,Minimas!$A$15:$F$29,3),VLOOKUP(I20,Minimas!$A$15:$F$29,2))))),IF(F20&lt;=SENIORS_Min,VLOOKUP(I20,Minimas!$G$15:$L$29,6),IF(AND(F20&gt;=U20_Min,F20&lt;=U20_Max),VLOOKUP(I20,Minimas!$G$15:$L$29,5),IF(AND(F20&gt;=U17_Min,F20&lt;=U17_Max),VLOOKUP(I20,Minimas!$G$15:$L$29,4),IF(AND(F20&gt;=U15_Min,F20&lt;=U15_Max),VLOOKUP(I20,Minimas!$G$15:$L$29,3),VLOOKUP(I20,Minimas!$G$15:$L$29,2)))))))</f>
        <v>U15 M60</v>
      </c>
      <c r="U20" s="57">
        <f t="shared" ref="U8:U23" si="8">IF(D20=" "," ",IF(D20="H",10^(0.722762521*LOG(I20/193.609)^2)*R20,IF(D20="F",10^(0.787004341* LOG(I20/153.757)^2)*R20,"")))</f>
        <v>166.15436649270609</v>
      </c>
      <c r="X20" s="80"/>
      <c r="Y20" s="32"/>
      <c r="Z20" s="113">
        <f>$R20-HLOOKUP($T20,Minimas!$C$3:$BO$11,2,FALSE)</f>
        <v>54</v>
      </c>
      <c r="AA20" s="113">
        <f>$R20-HLOOKUP($T20,Minimas!$C$3:$BO$11,3,FALSE)</f>
        <v>40</v>
      </c>
      <c r="AB20" s="113">
        <f>$R20-HLOOKUP($T20,Minimas!$C$3:$BO$11,4,FALSE)</f>
        <v>27</v>
      </c>
      <c r="AC20" s="113">
        <f>$R20-HLOOKUP($T20,Minimas!$C$3:$BO$11,5,FALSE)</f>
        <v>13</v>
      </c>
      <c r="AD20" s="113">
        <f>$R20-HLOOKUP($T20,Minimas!$C$3:$BO$11,6,FALSE)</f>
        <v>-14</v>
      </c>
      <c r="AE20" s="113">
        <f>$R20-HLOOKUP($T20,Minimas!$C$3:$BO$11,7,FALSE)</f>
        <v>-41</v>
      </c>
      <c r="AF20" s="113">
        <f>$R20-HLOOKUP($T20,Minimas!$C$3:$BO$11,8,FALSE)</f>
        <v>-74</v>
      </c>
      <c r="AG20" s="113">
        <f>$R20-HLOOKUP($T20,Minimas!$C$3:$BO$11,9,FALSE)</f>
        <v>-84</v>
      </c>
      <c r="AH20" s="113"/>
      <c r="AI20" s="110" t="str">
        <f t="shared" si="5"/>
        <v>IRG +</v>
      </c>
      <c r="AJ20" s="110"/>
      <c r="AK20" s="110" t="str">
        <f t="shared" si="6"/>
        <v>IRG +</v>
      </c>
      <c r="AL20" s="113">
        <f t="shared" si="7"/>
        <v>13</v>
      </c>
      <c r="AM20" s="110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</row>
    <row r="21" spans="2:122" s="5" customFormat="1" ht="34.950000000000003" customHeight="1">
      <c r="B21" s="133" t="s">
        <v>51</v>
      </c>
      <c r="C21" s="49"/>
      <c r="D21" s="50" t="s">
        <v>48</v>
      </c>
      <c r="E21" s="51"/>
      <c r="F21" s="79">
        <v>2012</v>
      </c>
      <c r="G21" s="129"/>
      <c r="H21" s="50"/>
      <c r="I21" s="52">
        <v>65</v>
      </c>
      <c r="J21" s="77">
        <v>65</v>
      </c>
      <c r="K21" s="53" t="s">
        <v>50</v>
      </c>
      <c r="L21" s="54"/>
      <c r="M21" s="70">
        <f>IF(D21="","",IF(MAXA(J21:L21)&lt;=0,0,MAXA(J21:L21)))</f>
        <v>65</v>
      </c>
      <c r="N21" s="77">
        <v>85</v>
      </c>
      <c r="O21" s="53"/>
      <c r="P21" s="54"/>
      <c r="Q21" s="70">
        <f>IF(D21="","",IF(MAXA(N21:P21)&lt;=0,0,MAXA(N21:P21)))</f>
        <v>85</v>
      </c>
      <c r="R21" s="55">
        <f>IF(D21="","",M21+Q21)</f>
        <v>150</v>
      </c>
      <c r="S21" s="56" t="str">
        <f t="shared" ref="S21:S23" si="9">+CONCATENATE(AK21," ",AL21)</f>
        <v>HON + 21</v>
      </c>
      <c r="T21" s="56" t="str">
        <f>IF(D21=0," ",IF(D21="H",IF(F21&lt;=SENIORS_Min,VLOOKUP(I21,Minimas!$A$15:$F$29,6),IF(AND(F21&gt;=U20_Min,F21&lt;=U20_Max),VLOOKUP(I21,Minimas!$A$15:$F$29,5),IF(AND(F21&gt;=U17_Min,F21&lt;=U17_Max),VLOOKUP(I21,Minimas!$A$15:$F$29,4),IF(AND(F21&gt;=U15_Min,F21&lt;=U15_Max),VLOOKUP(I21,Minimas!$A$15:$F$29,3),VLOOKUP(I21,Minimas!$A$15:$F$29,2))))),IF(F21&lt;=SENIORS_Min,VLOOKUP(I21,Minimas!$G$15:$L$29,6),IF(AND(F21&gt;=U20_Min,F21&lt;=U20_Max),VLOOKUP(I21,Minimas!$G$15:$L$29,5),IF(AND(F21&gt;=U17_Min,F21&lt;=U17_Max),VLOOKUP(I21,Minimas!$G$15:$L$29,4),IF(AND(F21&gt;=U15_Min,F21&lt;=U15_Max),VLOOKUP(I21,Minimas!$G$15:$L$29,3),VLOOKUP(I21,Minimas!$G$15:$L$29,2)))))))</f>
        <v>U15 M65</v>
      </c>
      <c r="U21" s="57">
        <f t="shared" ref="U21" si="10">IF(D21=" "," ",IF(D21="H",10^(0.722762521*LOG(I21/193.609)^2)*R21,IF(D21="F",10^(0.787004341* LOG(I21/153.757)^2)*R21,"")))</f>
        <v>218.01531381312805</v>
      </c>
      <c r="X21" s="80"/>
      <c r="Y21" s="32"/>
      <c r="Z21" s="113">
        <f>$R21-HLOOKUP($T21,Minimas!$C$3:$BO$11,2,FALSE)</f>
        <v>93</v>
      </c>
      <c r="AA21" s="113">
        <f>$R21-HLOOKUP($T21,Minimas!$C$3:$BO$11,3,FALSE)</f>
        <v>78</v>
      </c>
      <c r="AB21" s="113">
        <f>$R21-HLOOKUP($T21,Minimas!$C$3:$BO$11,4,FALSE)</f>
        <v>64</v>
      </c>
      <c r="AC21" s="113">
        <f>$R21-HLOOKUP($T21,Minimas!$C$3:$BO$11,5,FALSE)</f>
        <v>50</v>
      </c>
      <c r="AD21" s="113">
        <f>$R21-HLOOKUP($T21,Minimas!$C$3:$BO$11,6,FALSE)</f>
        <v>21</v>
      </c>
      <c r="AE21" s="113">
        <f>$R21-HLOOKUP($T21,Minimas!$C$3:$BO$11,7,FALSE)</f>
        <v>-7</v>
      </c>
      <c r="AF21" s="113">
        <f>$R21-HLOOKUP($T21,Minimas!$C$3:$BO$11,8,FALSE)</f>
        <v>-42</v>
      </c>
      <c r="AG21" s="113">
        <f>$R21-HLOOKUP($T21,Minimas!$C$3:$BO$11,9,FALSE)</f>
        <v>-53</v>
      </c>
      <c r="AH21" s="113"/>
      <c r="AI21" s="110" t="str">
        <f t="shared" si="5"/>
        <v>HON +</v>
      </c>
      <c r="AJ21" s="110"/>
      <c r="AK21" s="110" t="str">
        <f t="shared" si="6"/>
        <v>HON +</v>
      </c>
      <c r="AL21" s="113">
        <f t="shared" si="7"/>
        <v>21</v>
      </c>
      <c r="AM21" s="110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</row>
    <row r="22" spans="2:122" s="5" customFormat="1" ht="34.950000000000003" customHeight="1">
      <c r="B22" s="133" t="s">
        <v>51</v>
      </c>
      <c r="C22" s="49"/>
      <c r="D22" s="50" t="s">
        <v>48</v>
      </c>
      <c r="E22" s="51"/>
      <c r="F22" s="79">
        <v>2000</v>
      </c>
      <c r="G22" s="129"/>
      <c r="H22" s="50"/>
      <c r="I22" s="52">
        <v>65</v>
      </c>
      <c r="J22" s="77">
        <v>92</v>
      </c>
      <c r="K22" s="53" t="s">
        <v>50</v>
      </c>
      <c r="L22" s="54"/>
      <c r="M22" s="70">
        <f>IF(D22="","",IF(MAXA(J22:L22)&lt;=0,0,MAXA(J22:L22)))</f>
        <v>92</v>
      </c>
      <c r="N22" s="77">
        <v>110</v>
      </c>
      <c r="O22" s="53"/>
      <c r="P22" s="54"/>
      <c r="Q22" s="70">
        <f>IF(D22="","",IF(MAXA(N22:P22)&lt;=0,0,MAXA(N22:P22)))</f>
        <v>110</v>
      </c>
      <c r="R22" s="55">
        <f>IF(D22="","",M22+Q22)</f>
        <v>202</v>
      </c>
      <c r="S22" s="56" t="str">
        <f t="shared" si="9"/>
        <v>IRG + 16</v>
      </c>
      <c r="T22" s="56" t="str">
        <f>IF(D22=0," ",IF(D22="H",IF(F22&lt;=SENIORS_Min,VLOOKUP(I22,Minimas!$A$15:$F$29,6),IF(AND(F22&gt;=U20_Min,F22&lt;=U20_Max),VLOOKUP(I22,Minimas!$A$15:$F$29,5),IF(AND(F22&gt;=U17_Min,F22&lt;=U17_Max),VLOOKUP(I22,Minimas!$A$15:$F$29,4),IF(AND(F22&gt;=U15_Min,F22&lt;=U15_Max),VLOOKUP(I22,Minimas!$A$15:$F$29,3),VLOOKUP(I22,Minimas!$A$15:$F$29,2))))),IF(F22&lt;=SENIORS_Min,VLOOKUP(I22,Minimas!$G$15:$L$29,6),IF(AND(F22&gt;=U20_Min,F22&lt;=U20_Max),VLOOKUP(I22,Minimas!$G$15:$L$29,5),IF(AND(F22&gt;=U17_Min,F22&lt;=U17_Max),VLOOKUP(I22,Minimas!$G$15:$L$29,4),IF(AND(F22&gt;=U15_Min,F22&lt;=U15_Max),VLOOKUP(I22,Minimas!$G$15:$L$29,3),VLOOKUP(I22,Minimas!$G$15:$L$29,2)))))))</f>
        <v>SE M65</v>
      </c>
      <c r="U22" s="57">
        <f t="shared" si="8"/>
        <v>293.59395593501245</v>
      </c>
      <c r="X22" s="80"/>
      <c r="Y22" s="32"/>
      <c r="Z22" s="113">
        <f>$R22-HLOOKUP($T22,Minimas!$C$3:$BO$11,2,FALSE)</f>
        <v>102</v>
      </c>
      <c r="AA22" s="113">
        <f>$R22-HLOOKUP($T22,Minimas!$C$3:$BO$11,3,FALSE)</f>
        <v>73</v>
      </c>
      <c r="AB22" s="113">
        <f>$R22-HLOOKUP($T22,Minimas!$C$3:$BO$11,4,FALSE)</f>
        <v>45</v>
      </c>
      <c r="AC22" s="113">
        <f>$R22-HLOOKUP($T22,Minimas!$C$3:$BO$11,5,FALSE)</f>
        <v>16</v>
      </c>
      <c r="AD22" s="113">
        <f>$R22-HLOOKUP($T22,Minimas!$C$3:$BO$11,6,FALSE)</f>
        <v>-7</v>
      </c>
      <c r="AE22" s="113">
        <f>$R22-HLOOKUP($T22,Minimas!$C$3:$BO$11,7,FALSE)</f>
        <v>-27</v>
      </c>
      <c r="AF22" s="113">
        <f>$R22-HLOOKUP($T22,Minimas!$C$3:$BO$11,8,FALSE)</f>
        <v>-75</v>
      </c>
      <c r="AG22" s="113">
        <f>$R22-HLOOKUP($T22,Minimas!$C$3:$BO$11,9,FALSE)</f>
        <v>-84</v>
      </c>
      <c r="AH22" s="113"/>
      <c r="AI22" s="110" t="str">
        <f t="shared" ref="AI20:AI24" si="11">IF(D22=0," ",IF(AG22&gt;=0,$AG$5,IF(AF22&gt;=0,$AF$5,IF(AE22&gt;=0,$AE$5,IF(AD22&gt;=0,$AD$5,IF(AC22&gt;=0,$AC$5,IF(AB22&gt;=0,$AB$5,IF(AA22&gt;=0,$AA$5,$Z$5))))))))</f>
        <v>IRG +</v>
      </c>
      <c r="AJ22" s="110"/>
      <c r="AK22" s="110" t="str">
        <f t="shared" ref="AK20:AK24" si="12">IF(AI22="","",AI22)</f>
        <v>IRG +</v>
      </c>
      <c r="AL22" s="113">
        <f t="shared" ref="AL20:AL24" si="13">IF(D22=0," ",IF(AG22&gt;=0,AG22,IF(AF22&gt;=0,AF22,IF(AE22&gt;=0,AE22,IF(AD22&gt;=0,AD22,IF(AC22&gt;=0,AC22,IF(AB22&gt;=0,AB22,IF(AA22&gt;=0,AA22,Z22))))))))</f>
        <v>16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</row>
    <row r="23" spans="2:122" s="5" customFormat="1" ht="34.950000000000003" customHeight="1">
      <c r="B23" s="133" t="s">
        <v>51</v>
      </c>
      <c r="C23" s="49"/>
      <c r="D23" s="50" t="s">
        <v>48</v>
      </c>
      <c r="E23" s="51"/>
      <c r="F23" s="79">
        <v>2006</v>
      </c>
      <c r="G23" s="136"/>
      <c r="H23" s="50"/>
      <c r="I23" s="52">
        <v>67.900000000000006</v>
      </c>
      <c r="J23" s="77">
        <v>55</v>
      </c>
      <c r="K23" s="53"/>
      <c r="L23" s="54"/>
      <c r="M23" s="70">
        <f>IF(D23="","",IF(MAXA(J23:L23)&lt;=0,0,MAXA(J23:L23)))</f>
        <v>55</v>
      </c>
      <c r="N23" s="77">
        <v>85</v>
      </c>
      <c r="O23" s="53"/>
      <c r="P23" s="54"/>
      <c r="Q23" s="70">
        <f>IF(D23="","",IF(MAXA(N23:P23)&lt;=0,0,MAXA(N23:P23)))</f>
        <v>85</v>
      </c>
      <c r="R23" s="55">
        <f>IF(D23="","",M23+Q23)</f>
        <v>140</v>
      </c>
      <c r="S23" s="56" t="str">
        <f t="shared" si="9"/>
        <v>REG + 1</v>
      </c>
      <c r="T23" s="56" t="str">
        <f>IF(D23=0," ",IF(D23="H",IF(F23&lt;=SENIORS_Min,VLOOKUP(I23,Minimas!$A$15:$F$29,6),IF(AND(F23&gt;=U20_Min,F23&lt;=U20_Max),VLOOKUP(I23,Minimas!$A$15:$F$29,5),IF(AND(F23&gt;=U17_Min,F23&lt;=U17_Max),VLOOKUP(I23,Minimas!$A$15:$F$29,4),IF(AND(F23&gt;=U15_Min,F23&lt;=U15_Max),VLOOKUP(I23,Minimas!$A$15:$F$29,3),VLOOKUP(I23,Minimas!$A$15:$F$29,2))))),IF(F23&lt;=SENIORS_Min,VLOOKUP(I23,Minimas!$G$15:$L$29,6),IF(AND(F23&gt;=U20_Min,F23&lt;=U20_Max),VLOOKUP(I23,Minimas!$G$15:$L$29,5),IF(AND(F23&gt;=U17_Min,F23&lt;=U17_Max),VLOOKUP(I23,Minimas!$G$15:$L$29,4),IF(AND(F23&gt;=U15_Min,F23&lt;=U15_Max),VLOOKUP(I23,Minimas!$G$15:$L$29,3),VLOOKUP(I23,Minimas!$G$15:$L$29,2)))))))</f>
        <v>U20 M71</v>
      </c>
      <c r="U23" s="57">
        <f t="shared" si="8"/>
        <v>197.60349784802153</v>
      </c>
      <c r="X23" s="80"/>
      <c r="Y23" s="32"/>
      <c r="Z23" s="113">
        <f>$R23-HLOOKUP($T23,Minimas!$C$3:$BO$11,2,FALSE)</f>
        <v>47</v>
      </c>
      <c r="AA23" s="113">
        <f>$R23-HLOOKUP($T23,Minimas!$C$3:$BO$11,3,FALSE)</f>
        <v>32</v>
      </c>
      <c r="AB23" s="113">
        <f>$R23-HLOOKUP($T23,Minimas!$C$3:$BO$11,4,FALSE)</f>
        <v>1</v>
      </c>
      <c r="AC23" s="113">
        <f>$R23-HLOOKUP($T23,Minimas!$C$3:$BO$11,5,FALSE)</f>
        <v>-30</v>
      </c>
      <c r="AD23" s="113">
        <f>$R23-HLOOKUP($T23,Minimas!$C$3:$BO$11,6,FALSE)</f>
        <v>-61</v>
      </c>
      <c r="AE23" s="113">
        <f>$R23-HLOOKUP($T23,Minimas!$C$3:$BO$11,7,FALSE)</f>
        <v>-92</v>
      </c>
      <c r="AF23" s="113">
        <f>$R23-HLOOKUP($T23,Minimas!$C$3:$BO$11,8,FALSE)</f>
        <v>-129</v>
      </c>
      <c r="AG23" s="113">
        <f>$R23-HLOOKUP($T23,Minimas!$C$3:$BO$11,9,FALSE)</f>
        <v>-138</v>
      </c>
      <c r="AH23" s="113"/>
      <c r="AI23" s="110" t="str">
        <f t="shared" si="11"/>
        <v>REG +</v>
      </c>
      <c r="AJ23" s="110"/>
      <c r="AK23" s="110" t="str">
        <f t="shared" si="12"/>
        <v>REG +</v>
      </c>
      <c r="AL23" s="113">
        <f t="shared" si="13"/>
        <v>1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</row>
    <row r="24" spans="2:122" s="5" customFormat="1" ht="34.950000000000003" customHeight="1" thickBot="1">
      <c r="B24" s="135" t="s">
        <v>51</v>
      </c>
      <c r="C24" s="58"/>
      <c r="D24" s="59" t="s">
        <v>49</v>
      </c>
      <c r="E24" s="60"/>
      <c r="F24" s="61">
        <v>2011</v>
      </c>
      <c r="G24" s="137"/>
      <c r="H24" s="59" t="s">
        <v>35</v>
      </c>
      <c r="I24" s="62">
        <v>72</v>
      </c>
      <c r="J24" s="63">
        <v>40</v>
      </c>
      <c r="K24" s="64"/>
      <c r="L24" s="65"/>
      <c r="M24" s="71">
        <f>IF(D24="","",IF(MAXA(J24:L24)&lt;=0,0,MAXA(J24:L24)))</f>
        <v>40</v>
      </c>
      <c r="N24" s="63">
        <v>55</v>
      </c>
      <c r="O24" s="64"/>
      <c r="P24" s="65"/>
      <c r="Q24" s="71">
        <f>IF(D24="","",IF(MAXA(N24:P24)&lt;=0,0,MAXA(N24:P24)))</f>
        <v>55</v>
      </c>
      <c r="R24" s="66">
        <f>IF(D24="","",M24+Q24)</f>
        <v>95</v>
      </c>
      <c r="S24" s="67" t="str">
        <f>+CONCATENATE(AK24," ",AL24)</f>
        <v>IRG + 0</v>
      </c>
      <c r="T24" s="67" t="str">
        <f>IF(D24=0," ",IF(D24="H",IF(F24&lt;=SENIORS_Min,VLOOKUP(I24,Minimas!$A$15:$F$29,6),IF(AND(F24&gt;=U20_Min,F24&lt;=U20_Max),VLOOKUP(I24,Minimas!$A$15:$F$29,5),IF(AND(F24&gt;=U17_Min,F24&lt;=U17_Max),VLOOKUP(I24,Minimas!$A$15:$F$29,4),IF(AND(F24&gt;=U15_Min,F24&lt;=U15_Max),VLOOKUP(I24,Minimas!$A$15:$F$29,3),VLOOKUP(I24,Minimas!$A$15:$F$29,2))))),IF(F24&lt;=SENIORS_Min,VLOOKUP(I24,Minimas!$G$15:$L$29,6),IF(AND(F24&gt;=U20_Min,F24&lt;=U20_Max),VLOOKUP(I24,Minimas!$G$15:$L$29,5),IF(AND(F24&gt;=U17_Min,F24&lt;=U17_Max),VLOOKUP(I24,Minimas!$G$15:$L$29,4),IF(AND(F24&gt;=U15_Min,F24&lt;=U15_Max),VLOOKUP(I24,Minimas!$G$15:$L$29,3),VLOOKUP(I24,Minimas!$G$15:$L$29,2)))))))</f>
        <v>U15 F&gt;69</v>
      </c>
      <c r="U24" s="68">
        <f>IF(D24=" "," ",IF(D24="H",10^(0.722762521*LOG(I24/193.609)^2)*R24,IF(D24="F",10^(0.787004341* LOG(I24/153.757)^2)*R24,"")))</f>
        <v>115.65651669886242</v>
      </c>
      <c r="Y24" s="32"/>
      <c r="Z24" s="113">
        <f>$R24-HLOOKUP($T24,Minimas!$C$3:$BO$11,2,FALSE)</f>
        <v>42</v>
      </c>
      <c r="AA24" s="113">
        <f>$R24-HLOOKUP($T24,Minimas!$C$3:$BO$11,3,FALSE)</f>
        <v>32</v>
      </c>
      <c r="AB24" s="113">
        <f>$R24-HLOOKUP($T24,Minimas!$C$3:$BO$11,4,FALSE)</f>
        <v>21</v>
      </c>
      <c r="AC24" s="113">
        <f>$R24-HLOOKUP($T24,Minimas!$C$3:$BO$11,5,FALSE)</f>
        <v>0</v>
      </c>
      <c r="AD24" s="113">
        <f>$R24-HLOOKUP($T24,Minimas!$C$3:$BO$11,6,FALSE)</f>
        <v>-21</v>
      </c>
      <c r="AE24" s="113">
        <f>$R24-HLOOKUP($T24,Minimas!$C$3:$BO$11,7,FALSE)</f>
        <v>-43</v>
      </c>
      <c r="AF24" s="113">
        <f>$R24-HLOOKUP($T24,Minimas!$C$3:$BO$11,8,FALSE)</f>
        <v>-64</v>
      </c>
      <c r="AG24" s="113">
        <f>$R24-HLOOKUP($T24,Minimas!$C$3:$BO$11,9,FALSE)</f>
        <v>-74</v>
      </c>
      <c r="AH24" s="113"/>
      <c r="AI24" s="110" t="str">
        <f t="shared" si="11"/>
        <v>IRG +</v>
      </c>
      <c r="AJ24" s="110"/>
      <c r="AK24" s="110" t="str">
        <f t="shared" si="12"/>
        <v>IRG +</v>
      </c>
      <c r="AL24" s="113">
        <f t="shared" si="13"/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</row>
    <row r="25" spans="2:122" s="11" customFormat="1" ht="10.199999999999999" customHeight="1">
      <c r="N25" s="10"/>
    </row>
    <row r="26" spans="2:122" ht="15.6">
      <c r="E26" s="85" t="s">
        <v>52</v>
      </c>
      <c r="J26" s="114"/>
      <c r="K26" s="115" t="s">
        <v>53</v>
      </c>
      <c r="L26" s="116"/>
      <c r="M26" s="116"/>
      <c r="N26" s="116"/>
      <c r="X26" s="80"/>
    </row>
    <row r="27" spans="2:122" ht="15.6">
      <c r="I27" s="86" t="s">
        <v>54</v>
      </c>
      <c r="J27" s="86"/>
      <c r="K27" s="115" t="s">
        <v>55</v>
      </c>
      <c r="L27" s="116"/>
      <c r="M27" s="116"/>
      <c r="N27" s="116"/>
      <c r="X27" s="80"/>
    </row>
    <row r="28" spans="2:122" ht="17.399999999999999">
      <c r="J28" s="117"/>
      <c r="K28" s="115" t="s">
        <v>56</v>
      </c>
      <c r="L28" s="116"/>
      <c r="M28" s="116"/>
      <c r="N28" s="116"/>
      <c r="X28" s="80"/>
    </row>
    <row r="29" spans="2:122" ht="13.8">
      <c r="X29" s="80"/>
    </row>
    <row r="30" spans="2:122" ht="13.8">
      <c r="X30" s="81"/>
    </row>
    <row r="31" spans="2:122" ht="13.8">
      <c r="X31" s="80"/>
    </row>
  </sheetData>
  <mergeCells count="7">
    <mergeCell ref="L2:Q2"/>
    <mergeCell ref="T2:U2"/>
    <mergeCell ref="L3:Q3"/>
    <mergeCell ref="T3:U3"/>
    <mergeCell ref="I2:J2"/>
    <mergeCell ref="I3:J3"/>
    <mergeCell ref="E2:G3"/>
  </mergeCells>
  <phoneticPr fontId="0" type="noConversion"/>
  <conditionalFormatting sqref="D1 D4:D1048576">
    <cfRule type="cellIs" dxfId="4" priority="3" operator="equal">
      <formula>"F"</formula>
    </cfRule>
  </conditionalFormatting>
  <conditionalFormatting sqref="I27">
    <cfRule type="cellIs" dxfId="3" priority="1" stopIfTrue="1" operator="lessThan">
      <formula>0</formula>
    </cfRule>
  </conditionalFormatting>
  <conditionalFormatting sqref="J7:L24">
    <cfRule type="cellIs" dxfId="2" priority="4" operator="lessThan">
      <formula>0</formula>
    </cfRule>
  </conditionalFormatting>
  <conditionalFormatting sqref="J26:N28">
    <cfRule type="cellIs" dxfId="1" priority="2" stopIfTrue="1" operator="lessThan">
      <formula>0</formula>
    </cfRule>
  </conditionalFormatting>
  <conditionalFormatting sqref="N7:P24">
    <cfRule type="cellIs" dxfId="0" priority="8" operator="lessThan">
      <formula>0</formula>
    </cfRule>
  </conditionalFormatting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58" orientation="landscape" horizontalDpi="180" verticalDpi="180" r:id="rId1"/>
  <headerFooter alignWithMargins="0"/>
  <ignoredErrors>
    <ignoredError sqref="K24:L24" unlockedFormula="1"/>
    <ignoredError sqref="M22:M23 M7" formulaRange="1"/>
    <ignoredError sqref="S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P38"/>
  <sheetViews>
    <sheetView topLeftCell="AZ1" zoomScaleNormal="100" workbookViewId="0">
      <selection activeCell="BL5" sqref="BL5"/>
    </sheetView>
  </sheetViews>
  <sheetFormatPr baseColWidth="10" defaultColWidth="11.44140625" defaultRowHeight="13.2"/>
  <cols>
    <col min="3" max="5" width="10.5546875" bestFit="1" customWidth="1"/>
    <col min="6" max="68" width="9.6640625" customWidth="1"/>
  </cols>
  <sheetData>
    <row r="3" spans="1:68">
      <c r="C3" s="90" t="s">
        <v>38</v>
      </c>
      <c r="D3" s="90" t="s">
        <v>65</v>
      </c>
      <c r="E3" s="90" t="s">
        <v>67</v>
      </c>
      <c r="F3" s="90" t="s">
        <v>71</v>
      </c>
      <c r="G3" s="90" t="s">
        <v>79</v>
      </c>
      <c r="H3" s="90" t="s">
        <v>87</v>
      </c>
      <c r="I3" s="90" t="s">
        <v>95</v>
      </c>
      <c r="J3" s="90" t="s">
        <v>103</v>
      </c>
      <c r="K3" s="90" t="s">
        <v>61</v>
      </c>
      <c r="L3" s="90" t="s">
        <v>68</v>
      </c>
      <c r="M3" s="90" t="s">
        <v>72</v>
      </c>
      <c r="N3" s="90" t="s">
        <v>80</v>
      </c>
      <c r="O3" s="90" t="s">
        <v>88</v>
      </c>
      <c r="P3" s="90" t="s">
        <v>96</v>
      </c>
      <c r="Q3" s="90" t="s">
        <v>104</v>
      </c>
      <c r="R3" s="90" t="s">
        <v>111</v>
      </c>
      <c r="S3" s="90" t="s">
        <v>62</v>
      </c>
      <c r="T3" s="90" t="s">
        <v>73</v>
      </c>
      <c r="U3" s="90" t="s">
        <v>81</v>
      </c>
      <c r="V3" s="90" t="s">
        <v>89</v>
      </c>
      <c r="W3" s="90" t="s">
        <v>97</v>
      </c>
      <c r="X3" s="90" t="s">
        <v>105</v>
      </c>
      <c r="Y3" s="90" t="s">
        <v>112</v>
      </c>
      <c r="Z3" s="90" t="s">
        <v>117</v>
      </c>
      <c r="AA3" s="90" t="s">
        <v>63</v>
      </c>
      <c r="AB3" s="90" t="s">
        <v>74</v>
      </c>
      <c r="AC3" s="90" t="s">
        <v>82</v>
      </c>
      <c r="AD3" s="90" t="s">
        <v>90</v>
      </c>
      <c r="AE3" s="90" t="s">
        <v>98</v>
      </c>
      <c r="AF3" s="90" t="s">
        <v>106</v>
      </c>
      <c r="AG3" s="90" t="s">
        <v>113</v>
      </c>
      <c r="AH3" s="90" t="s">
        <v>118</v>
      </c>
      <c r="AI3" s="88" t="s">
        <v>57</v>
      </c>
      <c r="AJ3" s="88" t="s">
        <v>64</v>
      </c>
      <c r="AK3" s="88" t="s">
        <v>66</v>
      </c>
      <c r="AL3" s="88" t="s">
        <v>69</v>
      </c>
      <c r="AM3" s="88" t="s">
        <v>75</v>
      </c>
      <c r="AN3" s="88" t="s">
        <v>83</v>
      </c>
      <c r="AO3" s="88" t="s">
        <v>91</v>
      </c>
      <c r="AP3" s="88" t="s">
        <v>99</v>
      </c>
      <c r="AQ3" s="88" t="s">
        <v>107</v>
      </c>
      <c r="AR3" s="88" t="s">
        <v>58</v>
      </c>
      <c r="AS3" s="88" t="s">
        <v>70</v>
      </c>
      <c r="AT3" s="88" t="s">
        <v>76</v>
      </c>
      <c r="AU3" s="88" t="s">
        <v>84</v>
      </c>
      <c r="AV3" s="88" t="s">
        <v>92</v>
      </c>
      <c r="AW3" s="88" t="s">
        <v>100</v>
      </c>
      <c r="AX3" s="88" t="s">
        <v>108</v>
      </c>
      <c r="AY3" s="88" t="s">
        <v>114</v>
      </c>
      <c r="AZ3" s="88" t="s">
        <v>59</v>
      </c>
      <c r="BA3" s="88" t="s">
        <v>77</v>
      </c>
      <c r="BB3" s="88" t="s">
        <v>85</v>
      </c>
      <c r="BC3" s="88" t="s">
        <v>93</v>
      </c>
      <c r="BD3" s="88" t="s">
        <v>101</v>
      </c>
      <c r="BE3" s="88" t="s">
        <v>109</v>
      </c>
      <c r="BF3" s="88" t="s">
        <v>115</v>
      </c>
      <c r="BG3" s="88" t="s">
        <v>119</v>
      </c>
      <c r="BH3" s="88" t="s">
        <v>60</v>
      </c>
      <c r="BI3" s="88" t="s">
        <v>78</v>
      </c>
      <c r="BJ3" s="88" t="s">
        <v>86</v>
      </c>
      <c r="BK3" s="88" t="s">
        <v>94</v>
      </c>
      <c r="BL3" s="88" t="s">
        <v>102</v>
      </c>
      <c r="BM3" s="88" t="s">
        <v>110</v>
      </c>
      <c r="BN3" s="88" t="s">
        <v>116</v>
      </c>
      <c r="BO3" s="88" t="s">
        <v>120</v>
      </c>
    </row>
    <row r="4" spans="1:68">
      <c r="B4" s="94" t="s">
        <v>15</v>
      </c>
      <c r="C4" s="95">
        <v>29</v>
      </c>
      <c r="D4" s="95">
        <v>32</v>
      </c>
      <c r="E4" s="95">
        <v>35</v>
      </c>
      <c r="F4" s="95">
        <v>37</v>
      </c>
      <c r="G4" s="95">
        <v>41</v>
      </c>
      <c r="H4" s="95">
        <v>42</v>
      </c>
      <c r="I4" s="95">
        <v>44</v>
      </c>
      <c r="J4" s="95">
        <v>53</v>
      </c>
      <c r="K4" s="96">
        <v>40</v>
      </c>
      <c r="L4" s="96">
        <v>44</v>
      </c>
      <c r="M4" s="96">
        <v>46</v>
      </c>
      <c r="N4" s="96">
        <v>51</v>
      </c>
      <c r="O4" s="96">
        <v>53</v>
      </c>
      <c r="P4" s="96">
        <v>55</v>
      </c>
      <c r="Q4" s="96">
        <v>57</v>
      </c>
      <c r="R4" s="96">
        <v>61</v>
      </c>
      <c r="S4" s="97">
        <v>52</v>
      </c>
      <c r="T4" s="97">
        <v>55</v>
      </c>
      <c r="U4" s="97">
        <v>61</v>
      </c>
      <c r="V4" s="97">
        <v>63</v>
      </c>
      <c r="W4" s="97">
        <v>66</v>
      </c>
      <c r="X4" s="97">
        <v>68</v>
      </c>
      <c r="Y4" s="97">
        <v>71</v>
      </c>
      <c r="Z4" s="97">
        <v>75</v>
      </c>
      <c r="AA4" s="98">
        <v>61</v>
      </c>
      <c r="AB4" s="98">
        <v>64</v>
      </c>
      <c r="AC4" s="98">
        <v>71</v>
      </c>
      <c r="AD4" s="98">
        <v>74</v>
      </c>
      <c r="AE4" s="98">
        <v>77</v>
      </c>
      <c r="AF4" s="98">
        <v>80</v>
      </c>
      <c r="AG4" s="98">
        <v>82</v>
      </c>
      <c r="AH4" s="98">
        <v>88</v>
      </c>
      <c r="AI4" s="99">
        <v>40</v>
      </c>
      <c r="AJ4" s="99">
        <v>44</v>
      </c>
      <c r="AK4" s="99">
        <v>49</v>
      </c>
      <c r="AL4" s="99">
        <v>54</v>
      </c>
      <c r="AM4" s="99">
        <v>57</v>
      </c>
      <c r="AN4" s="99">
        <v>62</v>
      </c>
      <c r="AO4" s="99">
        <v>65</v>
      </c>
      <c r="AP4" s="99">
        <v>70</v>
      </c>
      <c r="AQ4" s="99">
        <v>83</v>
      </c>
      <c r="AR4" s="100">
        <v>61</v>
      </c>
      <c r="AS4" s="100">
        <v>68</v>
      </c>
      <c r="AT4" s="101">
        <v>72</v>
      </c>
      <c r="AU4" s="100">
        <v>77</v>
      </c>
      <c r="AV4" s="100">
        <v>81</v>
      </c>
      <c r="AW4" s="100">
        <v>88</v>
      </c>
      <c r="AX4" s="100">
        <v>89</v>
      </c>
      <c r="AY4" s="100">
        <v>96</v>
      </c>
      <c r="AZ4" s="102">
        <v>81</v>
      </c>
      <c r="BA4" s="102">
        <v>86</v>
      </c>
      <c r="BB4" s="102">
        <v>93</v>
      </c>
      <c r="BC4" s="102">
        <v>98</v>
      </c>
      <c r="BD4" s="102">
        <v>105</v>
      </c>
      <c r="BE4" s="102">
        <v>107</v>
      </c>
      <c r="BF4" s="102">
        <v>111</v>
      </c>
      <c r="BG4" s="102">
        <v>119</v>
      </c>
      <c r="BH4" s="103">
        <v>95</v>
      </c>
      <c r="BI4" s="103">
        <v>100</v>
      </c>
      <c r="BJ4" s="103">
        <v>108</v>
      </c>
      <c r="BK4" s="103">
        <v>114</v>
      </c>
      <c r="BL4" s="103">
        <v>123</v>
      </c>
      <c r="BM4" s="103">
        <v>125</v>
      </c>
      <c r="BN4" s="103">
        <v>130</v>
      </c>
      <c r="BO4" s="103">
        <v>138</v>
      </c>
    </row>
    <row r="5" spans="1:68">
      <c r="B5" s="94" t="s">
        <v>16</v>
      </c>
      <c r="C5" s="95">
        <v>36</v>
      </c>
      <c r="D5" s="95">
        <v>40</v>
      </c>
      <c r="E5" s="95">
        <v>44</v>
      </c>
      <c r="F5" s="95">
        <v>46</v>
      </c>
      <c r="G5" s="95">
        <v>51</v>
      </c>
      <c r="H5" s="95">
        <v>53</v>
      </c>
      <c r="I5" s="95">
        <v>55</v>
      </c>
      <c r="J5" s="95">
        <v>63</v>
      </c>
      <c r="K5" s="96">
        <v>47</v>
      </c>
      <c r="L5" s="96">
        <v>52</v>
      </c>
      <c r="M5" s="96">
        <v>55</v>
      </c>
      <c r="N5" s="96">
        <v>61</v>
      </c>
      <c r="O5" s="96">
        <v>63</v>
      </c>
      <c r="P5" s="96">
        <v>66</v>
      </c>
      <c r="Q5" s="96">
        <v>68</v>
      </c>
      <c r="R5" s="96">
        <v>73</v>
      </c>
      <c r="S5" s="97">
        <v>61</v>
      </c>
      <c r="T5" s="97">
        <v>64</v>
      </c>
      <c r="U5" s="97">
        <v>71</v>
      </c>
      <c r="V5" s="97">
        <v>74</v>
      </c>
      <c r="W5" s="97">
        <v>77</v>
      </c>
      <c r="X5" s="97">
        <v>80</v>
      </c>
      <c r="Y5" s="97">
        <v>88</v>
      </c>
      <c r="Z5" s="97">
        <v>88</v>
      </c>
      <c r="AA5" s="98">
        <v>78</v>
      </c>
      <c r="AB5" s="98">
        <v>83</v>
      </c>
      <c r="AC5" s="98">
        <v>91</v>
      </c>
      <c r="AD5" s="98">
        <v>95</v>
      </c>
      <c r="AE5" s="98">
        <v>99</v>
      </c>
      <c r="AF5" s="98">
        <v>103</v>
      </c>
      <c r="AG5" s="98">
        <v>106</v>
      </c>
      <c r="AH5" s="98">
        <v>113</v>
      </c>
      <c r="AI5" s="104">
        <v>50</v>
      </c>
      <c r="AJ5" s="104">
        <v>55</v>
      </c>
      <c r="AK5" s="104">
        <v>61</v>
      </c>
      <c r="AL5" s="104">
        <v>68</v>
      </c>
      <c r="AM5" s="104">
        <v>72</v>
      </c>
      <c r="AN5" s="104">
        <v>77</v>
      </c>
      <c r="AO5" s="104">
        <v>81</v>
      </c>
      <c r="AP5" s="104">
        <v>88</v>
      </c>
      <c r="AQ5" s="104">
        <v>100</v>
      </c>
      <c r="AR5" s="105">
        <v>73</v>
      </c>
      <c r="AS5" s="105">
        <v>81</v>
      </c>
      <c r="AT5" s="105">
        <v>86</v>
      </c>
      <c r="AU5" s="105">
        <v>93</v>
      </c>
      <c r="AV5" s="105">
        <v>98</v>
      </c>
      <c r="AW5" s="105">
        <v>105</v>
      </c>
      <c r="AX5" s="105">
        <v>107</v>
      </c>
      <c r="AY5" s="105">
        <v>115</v>
      </c>
      <c r="AZ5" s="106">
        <v>95</v>
      </c>
      <c r="BA5" s="106">
        <v>100</v>
      </c>
      <c r="BB5" s="106">
        <v>108</v>
      </c>
      <c r="BC5" s="106">
        <v>114</v>
      </c>
      <c r="BD5" s="106">
        <v>123</v>
      </c>
      <c r="BE5" s="106">
        <v>125</v>
      </c>
      <c r="BF5" s="106">
        <v>130</v>
      </c>
      <c r="BG5" s="106">
        <v>138</v>
      </c>
      <c r="BH5" s="107">
        <v>122</v>
      </c>
      <c r="BI5" s="107">
        <v>129</v>
      </c>
      <c r="BJ5" s="107">
        <v>139</v>
      </c>
      <c r="BK5" s="107">
        <v>146</v>
      </c>
      <c r="BL5" s="107">
        <v>158</v>
      </c>
      <c r="BM5" s="107">
        <v>160</v>
      </c>
      <c r="BN5" s="107">
        <v>167</v>
      </c>
      <c r="BO5" s="107">
        <v>178</v>
      </c>
    </row>
    <row r="6" spans="1:68">
      <c r="B6" s="94" t="s">
        <v>17</v>
      </c>
      <c r="C6" s="95">
        <v>42</v>
      </c>
      <c r="D6" s="95">
        <v>47</v>
      </c>
      <c r="E6" s="95">
        <v>52</v>
      </c>
      <c r="F6" s="95">
        <v>55</v>
      </c>
      <c r="G6" s="95">
        <v>61</v>
      </c>
      <c r="H6" s="95">
        <v>63</v>
      </c>
      <c r="I6" s="95">
        <v>66</v>
      </c>
      <c r="J6" s="95">
        <v>74</v>
      </c>
      <c r="K6" s="96">
        <v>55</v>
      </c>
      <c r="L6" s="96">
        <v>61</v>
      </c>
      <c r="M6" s="96">
        <v>64</v>
      </c>
      <c r="N6" s="96">
        <v>71</v>
      </c>
      <c r="O6" s="96">
        <v>74</v>
      </c>
      <c r="P6" s="96">
        <v>77</v>
      </c>
      <c r="Q6" s="96">
        <v>80</v>
      </c>
      <c r="R6" s="96">
        <v>85</v>
      </c>
      <c r="S6" s="97">
        <v>78</v>
      </c>
      <c r="T6" s="97">
        <v>83</v>
      </c>
      <c r="U6" s="97">
        <v>91</v>
      </c>
      <c r="V6" s="97">
        <v>95</v>
      </c>
      <c r="W6" s="97">
        <v>99</v>
      </c>
      <c r="X6" s="97">
        <v>103</v>
      </c>
      <c r="Y6" s="97">
        <v>113</v>
      </c>
      <c r="Z6" s="97">
        <v>113</v>
      </c>
      <c r="AA6" s="98">
        <v>96</v>
      </c>
      <c r="AB6" s="98">
        <v>101</v>
      </c>
      <c r="AC6" s="98">
        <v>112</v>
      </c>
      <c r="AD6" s="98">
        <v>116</v>
      </c>
      <c r="AE6" s="98">
        <v>121</v>
      </c>
      <c r="AF6" s="98">
        <v>125</v>
      </c>
      <c r="AG6" s="98">
        <v>129</v>
      </c>
      <c r="AH6" s="98">
        <v>138</v>
      </c>
      <c r="AI6" s="104">
        <v>62</v>
      </c>
      <c r="AJ6" s="104">
        <v>66</v>
      </c>
      <c r="AK6" s="104">
        <v>73</v>
      </c>
      <c r="AL6" s="104">
        <v>81</v>
      </c>
      <c r="AM6" s="104">
        <v>86</v>
      </c>
      <c r="AN6" s="104">
        <v>93</v>
      </c>
      <c r="AO6" s="104">
        <v>98</v>
      </c>
      <c r="AP6" s="104">
        <v>105</v>
      </c>
      <c r="AQ6" s="104">
        <v>117</v>
      </c>
      <c r="AR6" s="105">
        <v>86</v>
      </c>
      <c r="AS6" s="105">
        <v>95</v>
      </c>
      <c r="AT6" s="105">
        <v>100</v>
      </c>
      <c r="AU6" s="105">
        <v>108</v>
      </c>
      <c r="AV6" s="105">
        <v>114</v>
      </c>
      <c r="AW6" s="105">
        <v>123</v>
      </c>
      <c r="AX6" s="105">
        <v>125</v>
      </c>
      <c r="AY6" s="105">
        <v>134</v>
      </c>
      <c r="AZ6" s="106">
        <v>122</v>
      </c>
      <c r="BA6" s="106">
        <v>129</v>
      </c>
      <c r="BB6" s="106">
        <v>139</v>
      </c>
      <c r="BC6" s="106">
        <v>146</v>
      </c>
      <c r="BD6" s="106">
        <v>158</v>
      </c>
      <c r="BE6" s="106">
        <v>160</v>
      </c>
      <c r="BF6" s="106">
        <v>167</v>
      </c>
      <c r="BG6" s="106">
        <v>178</v>
      </c>
      <c r="BH6" s="107">
        <v>149</v>
      </c>
      <c r="BI6" s="107">
        <v>157</v>
      </c>
      <c r="BJ6" s="107">
        <v>170</v>
      </c>
      <c r="BK6" s="107">
        <v>179</v>
      </c>
      <c r="BL6" s="107">
        <v>193</v>
      </c>
      <c r="BM6" s="107">
        <v>196</v>
      </c>
      <c r="BN6" s="107">
        <v>204</v>
      </c>
      <c r="BO6" s="107">
        <v>217</v>
      </c>
    </row>
    <row r="7" spans="1:68">
      <c r="B7" s="94" t="s">
        <v>18</v>
      </c>
      <c r="C7" s="95">
        <v>50</v>
      </c>
      <c r="D7" s="95">
        <v>55</v>
      </c>
      <c r="E7" s="95">
        <v>61</v>
      </c>
      <c r="F7" s="95">
        <v>64</v>
      </c>
      <c r="G7" s="95">
        <v>71</v>
      </c>
      <c r="H7" s="95">
        <v>74</v>
      </c>
      <c r="I7" s="95">
        <v>77</v>
      </c>
      <c r="J7" s="95">
        <v>95</v>
      </c>
      <c r="K7" s="96">
        <v>70</v>
      </c>
      <c r="L7" s="96">
        <v>78</v>
      </c>
      <c r="M7" s="96">
        <v>83</v>
      </c>
      <c r="N7" s="96">
        <v>91</v>
      </c>
      <c r="O7" s="96">
        <v>95</v>
      </c>
      <c r="P7" s="96">
        <v>99</v>
      </c>
      <c r="Q7" s="96">
        <v>103</v>
      </c>
      <c r="R7" s="96">
        <v>109</v>
      </c>
      <c r="S7" s="97">
        <v>96</v>
      </c>
      <c r="T7" s="97">
        <v>101</v>
      </c>
      <c r="U7" s="97">
        <v>112</v>
      </c>
      <c r="V7" s="97">
        <v>116</v>
      </c>
      <c r="W7" s="97">
        <v>121</v>
      </c>
      <c r="X7" s="97">
        <v>125</v>
      </c>
      <c r="Y7" s="97">
        <v>138</v>
      </c>
      <c r="Z7" s="97">
        <v>138</v>
      </c>
      <c r="AA7" s="98">
        <v>113</v>
      </c>
      <c r="AB7" s="98">
        <v>120</v>
      </c>
      <c r="AC7" s="98">
        <v>132</v>
      </c>
      <c r="AD7" s="98">
        <v>137</v>
      </c>
      <c r="AE7" s="98">
        <v>143</v>
      </c>
      <c r="AF7" s="98">
        <v>148</v>
      </c>
      <c r="AG7" s="98">
        <v>153</v>
      </c>
      <c r="AH7" s="98">
        <v>163</v>
      </c>
      <c r="AI7" s="104">
        <v>75</v>
      </c>
      <c r="AJ7" s="104">
        <v>77</v>
      </c>
      <c r="AK7" s="104">
        <v>86</v>
      </c>
      <c r="AL7" s="104">
        <v>95</v>
      </c>
      <c r="AM7" s="104">
        <v>100</v>
      </c>
      <c r="AN7" s="104">
        <v>108</v>
      </c>
      <c r="AO7" s="104">
        <v>114</v>
      </c>
      <c r="AP7" s="104">
        <v>123</v>
      </c>
      <c r="AQ7" s="104">
        <v>149</v>
      </c>
      <c r="AR7" s="105">
        <v>110</v>
      </c>
      <c r="AS7" s="105">
        <v>122</v>
      </c>
      <c r="AT7" s="105">
        <v>129</v>
      </c>
      <c r="AU7" s="105">
        <v>139</v>
      </c>
      <c r="AV7" s="105">
        <v>146</v>
      </c>
      <c r="AW7" s="105">
        <v>158</v>
      </c>
      <c r="AX7" s="105">
        <v>160</v>
      </c>
      <c r="AY7" s="105">
        <v>172</v>
      </c>
      <c r="AZ7" s="106">
        <v>149</v>
      </c>
      <c r="BA7" s="106">
        <v>157</v>
      </c>
      <c r="BB7" s="106">
        <v>170</v>
      </c>
      <c r="BC7" s="106">
        <v>179</v>
      </c>
      <c r="BD7" s="106">
        <v>193</v>
      </c>
      <c r="BE7" s="106">
        <v>196</v>
      </c>
      <c r="BF7" s="106">
        <v>204</v>
      </c>
      <c r="BG7" s="106">
        <v>217</v>
      </c>
      <c r="BH7" s="107">
        <v>176</v>
      </c>
      <c r="BI7" s="107">
        <v>186</v>
      </c>
      <c r="BJ7" s="107">
        <v>201</v>
      </c>
      <c r="BK7" s="107">
        <v>211</v>
      </c>
      <c r="BL7" s="107">
        <v>228</v>
      </c>
      <c r="BM7" s="107">
        <v>231</v>
      </c>
      <c r="BN7" s="107">
        <v>241</v>
      </c>
      <c r="BO7" s="107">
        <v>257</v>
      </c>
    </row>
    <row r="8" spans="1:68">
      <c r="B8" s="94" t="s">
        <v>121</v>
      </c>
      <c r="C8" s="95">
        <v>63</v>
      </c>
      <c r="D8" s="95">
        <v>70</v>
      </c>
      <c r="E8" s="95">
        <v>78</v>
      </c>
      <c r="F8" s="95">
        <v>83</v>
      </c>
      <c r="G8" s="95">
        <v>91</v>
      </c>
      <c r="H8" s="95">
        <v>95</v>
      </c>
      <c r="I8" s="95">
        <v>99</v>
      </c>
      <c r="J8" s="95">
        <v>116</v>
      </c>
      <c r="K8" s="96">
        <v>86</v>
      </c>
      <c r="L8" s="96">
        <v>96</v>
      </c>
      <c r="M8" s="96">
        <v>101</v>
      </c>
      <c r="N8" s="96">
        <v>112</v>
      </c>
      <c r="O8" s="96">
        <v>116</v>
      </c>
      <c r="P8" s="96">
        <v>121</v>
      </c>
      <c r="Q8" s="96">
        <v>125</v>
      </c>
      <c r="R8" s="96">
        <v>133</v>
      </c>
      <c r="S8" s="97">
        <v>113</v>
      </c>
      <c r="T8" s="97">
        <v>120</v>
      </c>
      <c r="U8" s="97">
        <v>132</v>
      </c>
      <c r="V8" s="97">
        <v>137</v>
      </c>
      <c r="W8" s="97">
        <v>143</v>
      </c>
      <c r="X8" s="97">
        <v>148</v>
      </c>
      <c r="Y8" s="97">
        <v>163</v>
      </c>
      <c r="Z8" s="97">
        <v>163</v>
      </c>
      <c r="AA8" s="98">
        <v>127</v>
      </c>
      <c r="AB8" s="98">
        <v>134</v>
      </c>
      <c r="AC8" s="98">
        <v>148</v>
      </c>
      <c r="AD8" s="98">
        <v>154</v>
      </c>
      <c r="AE8" s="98">
        <v>161</v>
      </c>
      <c r="AF8" s="98">
        <v>166</v>
      </c>
      <c r="AG8" s="98">
        <v>172</v>
      </c>
      <c r="AH8" s="98">
        <v>183</v>
      </c>
      <c r="AI8" s="104">
        <v>999</v>
      </c>
      <c r="AJ8" s="104">
        <v>99</v>
      </c>
      <c r="AK8" s="104">
        <v>110</v>
      </c>
      <c r="AL8" s="104">
        <v>122</v>
      </c>
      <c r="AM8" s="104">
        <v>129</v>
      </c>
      <c r="AN8" s="104">
        <v>139</v>
      </c>
      <c r="AO8" s="104">
        <v>146</v>
      </c>
      <c r="AP8" s="104">
        <v>158</v>
      </c>
      <c r="AQ8" s="104">
        <v>183</v>
      </c>
      <c r="AR8" s="105">
        <v>134</v>
      </c>
      <c r="AS8" s="105">
        <v>149</v>
      </c>
      <c r="AT8" s="105">
        <v>157</v>
      </c>
      <c r="AU8" s="105">
        <v>170</v>
      </c>
      <c r="AV8" s="105">
        <v>179</v>
      </c>
      <c r="AW8" s="105">
        <v>193</v>
      </c>
      <c r="AX8" s="105">
        <v>196</v>
      </c>
      <c r="AY8" s="105">
        <v>211</v>
      </c>
      <c r="AZ8" s="106">
        <v>176</v>
      </c>
      <c r="BA8" s="106">
        <v>186</v>
      </c>
      <c r="BB8" s="106">
        <v>201</v>
      </c>
      <c r="BC8" s="106">
        <v>211</v>
      </c>
      <c r="BD8" s="106">
        <v>228</v>
      </c>
      <c r="BE8" s="106">
        <v>231</v>
      </c>
      <c r="BF8" s="106">
        <v>241</v>
      </c>
      <c r="BG8" s="106">
        <v>257</v>
      </c>
      <c r="BH8" s="107">
        <v>198</v>
      </c>
      <c r="BI8" s="107">
        <v>209</v>
      </c>
      <c r="BJ8" s="107">
        <v>226</v>
      </c>
      <c r="BK8" s="107">
        <v>237</v>
      </c>
      <c r="BL8" s="107">
        <v>256</v>
      </c>
      <c r="BM8" s="107">
        <v>260</v>
      </c>
      <c r="BN8" s="107">
        <v>271</v>
      </c>
      <c r="BO8" s="107">
        <v>288</v>
      </c>
    </row>
    <row r="9" spans="1:68">
      <c r="B9" s="94" t="s">
        <v>19</v>
      </c>
      <c r="C9" s="95">
        <v>77</v>
      </c>
      <c r="D9" s="95">
        <v>86</v>
      </c>
      <c r="E9" s="95">
        <v>96</v>
      </c>
      <c r="F9" s="95">
        <v>101</v>
      </c>
      <c r="G9" s="95">
        <v>112</v>
      </c>
      <c r="H9" s="95">
        <v>116</v>
      </c>
      <c r="I9" s="95">
        <v>121</v>
      </c>
      <c r="J9" s="95">
        <v>138</v>
      </c>
      <c r="K9" s="96">
        <v>102</v>
      </c>
      <c r="L9" s="96">
        <v>113</v>
      </c>
      <c r="M9" s="96">
        <v>120</v>
      </c>
      <c r="N9" s="96">
        <v>132</v>
      </c>
      <c r="O9" s="96">
        <v>137</v>
      </c>
      <c r="P9" s="96">
        <v>143</v>
      </c>
      <c r="Q9" s="96">
        <v>148</v>
      </c>
      <c r="R9" s="96">
        <v>158</v>
      </c>
      <c r="S9" s="97">
        <v>131</v>
      </c>
      <c r="T9" s="97">
        <v>138</v>
      </c>
      <c r="U9" s="97">
        <v>152</v>
      </c>
      <c r="V9" s="97">
        <v>158</v>
      </c>
      <c r="W9" s="97">
        <v>165</v>
      </c>
      <c r="X9" s="97">
        <v>171</v>
      </c>
      <c r="Y9" s="97">
        <v>188</v>
      </c>
      <c r="Z9" s="97">
        <v>188</v>
      </c>
      <c r="AA9" s="98">
        <v>139</v>
      </c>
      <c r="AB9" s="98">
        <v>147</v>
      </c>
      <c r="AC9" s="98">
        <v>162</v>
      </c>
      <c r="AD9" s="98">
        <v>169</v>
      </c>
      <c r="AE9" s="98">
        <v>176</v>
      </c>
      <c r="AF9" s="98">
        <v>182</v>
      </c>
      <c r="AG9" s="98">
        <v>188</v>
      </c>
      <c r="AH9" s="98">
        <v>200</v>
      </c>
      <c r="AI9" s="104">
        <v>999</v>
      </c>
      <c r="AJ9" s="104">
        <v>121</v>
      </c>
      <c r="AK9" s="104">
        <v>134</v>
      </c>
      <c r="AL9" s="104">
        <v>149</v>
      </c>
      <c r="AM9" s="104">
        <v>157</v>
      </c>
      <c r="AN9" s="104">
        <v>170</v>
      </c>
      <c r="AO9" s="104">
        <v>179</v>
      </c>
      <c r="AP9" s="104">
        <v>193</v>
      </c>
      <c r="AQ9" s="104">
        <v>216</v>
      </c>
      <c r="AR9" s="105">
        <v>158</v>
      </c>
      <c r="AS9" s="105">
        <v>176</v>
      </c>
      <c r="AT9" s="105">
        <v>186</v>
      </c>
      <c r="AU9" s="105">
        <v>201</v>
      </c>
      <c r="AV9" s="105">
        <v>211</v>
      </c>
      <c r="AW9" s="105">
        <v>228</v>
      </c>
      <c r="AX9" s="105">
        <v>231</v>
      </c>
      <c r="AY9" s="105">
        <v>249</v>
      </c>
      <c r="AZ9" s="106">
        <v>203</v>
      </c>
      <c r="BA9" s="106">
        <v>215</v>
      </c>
      <c r="BB9" s="106">
        <v>232</v>
      </c>
      <c r="BC9" s="106">
        <v>244</v>
      </c>
      <c r="BD9" s="106">
        <v>263</v>
      </c>
      <c r="BE9" s="106">
        <v>267</v>
      </c>
      <c r="BF9" s="106">
        <v>278</v>
      </c>
      <c r="BG9" s="106">
        <v>296</v>
      </c>
      <c r="BH9" s="107">
        <v>217</v>
      </c>
      <c r="BI9" s="107">
        <v>229</v>
      </c>
      <c r="BJ9" s="107">
        <v>247</v>
      </c>
      <c r="BK9" s="107">
        <v>260</v>
      </c>
      <c r="BL9" s="107">
        <v>280</v>
      </c>
      <c r="BM9" s="107">
        <v>285</v>
      </c>
      <c r="BN9" s="107">
        <v>297</v>
      </c>
      <c r="BO9" s="107">
        <v>316</v>
      </c>
    </row>
    <row r="10" spans="1:68">
      <c r="B10" s="94" t="s">
        <v>122</v>
      </c>
      <c r="C10" s="95">
        <v>95</v>
      </c>
      <c r="D10" s="95">
        <v>105</v>
      </c>
      <c r="E10" s="95">
        <v>117</v>
      </c>
      <c r="F10" s="95">
        <v>123</v>
      </c>
      <c r="G10" s="95">
        <v>136</v>
      </c>
      <c r="H10" s="95">
        <v>141</v>
      </c>
      <c r="I10" s="95">
        <v>147</v>
      </c>
      <c r="J10" s="95">
        <v>159</v>
      </c>
      <c r="K10" s="96">
        <v>118</v>
      </c>
      <c r="L10" s="96">
        <v>131</v>
      </c>
      <c r="M10" s="96">
        <v>138</v>
      </c>
      <c r="N10" s="96">
        <v>152</v>
      </c>
      <c r="O10" s="96">
        <v>158</v>
      </c>
      <c r="P10" s="96">
        <v>165</v>
      </c>
      <c r="Q10" s="96">
        <v>171</v>
      </c>
      <c r="R10" s="96">
        <v>182</v>
      </c>
      <c r="S10" s="97">
        <v>151</v>
      </c>
      <c r="T10" s="97">
        <v>160</v>
      </c>
      <c r="U10" s="97">
        <v>177</v>
      </c>
      <c r="V10" s="97">
        <v>184</v>
      </c>
      <c r="W10" s="97">
        <v>191</v>
      </c>
      <c r="X10" s="97">
        <v>198</v>
      </c>
      <c r="Y10" s="97">
        <v>218</v>
      </c>
      <c r="Z10" s="97">
        <v>218</v>
      </c>
      <c r="AA10" s="98">
        <v>169</v>
      </c>
      <c r="AB10" s="98">
        <v>178</v>
      </c>
      <c r="AC10" s="98">
        <v>197</v>
      </c>
      <c r="AD10" s="98">
        <v>205</v>
      </c>
      <c r="AE10" s="98">
        <v>213</v>
      </c>
      <c r="AF10" s="98">
        <v>221</v>
      </c>
      <c r="AG10" s="98">
        <v>228</v>
      </c>
      <c r="AH10" s="98">
        <v>243</v>
      </c>
      <c r="AI10" s="99">
        <v>999</v>
      </c>
      <c r="AJ10" s="99">
        <v>148</v>
      </c>
      <c r="AK10" s="99">
        <v>164</v>
      </c>
      <c r="AL10" s="99">
        <v>182</v>
      </c>
      <c r="AM10" s="99">
        <v>192</v>
      </c>
      <c r="AN10" s="99">
        <v>207</v>
      </c>
      <c r="AO10" s="99">
        <v>218</v>
      </c>
      <c r="AP10" s="99">
        <v>235</v>
      </c>
      <c r="AQ10" s="99">
        <v>249</v>
      </c>
      <c r="AR10" s="108">
        <v>183</v>
      </c>
      <c r="AS10" s="108">
        <v>203</v>
      </c>
      <c r="AT10" s="108">
        <v>215</v>
      </c>
      <c r="AU10" s="108">
        <v>232</v>
      </c>
      <c r="AV10" s="108">
        <v>244</v>
      </c>
      <c r="AW10" s="108">
        <v>263</v>
      </c>
      <c r="AX10" s="108">
        <v>267</v>
      </c>
      <c r="AY10" s="108">
        <v>287</v>
      </c>
      <c r="AZ10" s="95">
        <v>236</v>
      </c>
      <c r="BA10" s="95">
        <v>249</v>
      </c>
      <c r="BB10" s="95">
        <v>269</v>
      </c>
      <c r="BC10" s="95">
        <v>283</v>
      </c>
      <c r="BD10" s="95">
        <v>305</v>
      </c>
      <c r="BE10" s="95">
        <v>310</v>
      </c>
      <c r="BF10" s="95">
        <v>323</v>
      </c>
      <c r="BG10" s="95">
        <v>344</v>
      </c>
      <c r="BH10" s="96">
        <v>263</v>
      </c>
      <c r="BI10" s="96">
        <v>277</v>
      </c>
      <c r="BJ10" s="96">
        <v>300</v>
      </c>
      <c r="BK10" s="96">
        <v>315</v>
      </c>
      <c r="BL10" s="96">
        <v>340</v>
      </c>
      <c r="BM10" s="96">
        <v>345</v>
      </c>
      <c r="BN10" s="96">
        <v>360</v>
      </c>
      <c r="BO10" s="96">
        <v>383</v>
      </c>
    </row>
    <row r="11" spans="1:68">
      <c r="B11" s="94" t="s">
        <v>123</v>
      </c>
      <c r="C11" s="95">
        <v>101</v>
      </c>
      <c r="D11" s="95">
        <v>112</v>
      </c>
      <c r="E11" s="95">
        <v>124</v>
      </c>
      <c r="F11" s="95">
        <v>131</v>
      </c>
      <c r="G11" s="95">
        <v>144</v>
      </c>
      <c r="H11" s="95">
        <v>150</v>
      </c>
      <c r="I11" s="95">
        <v>156</v>
      </c>
      <c r="J11" s="95">
        <v>169</v>
      </c>
      <c r="K11" s="96">
        <v>125</v>
      </c>
      <c r="L11" s="96">
        <v>139</v>
      </c>
      <c r="M11" s="96">
        <v>147</v>
      </c>
      <c r="N11" s="96">
        <v>162</v>
      </c>
      <c r="O11" s="96">
        <v>169</v>
      </c>
      <c r="P11" s="96">
        <v>176</v>
      </c>
      <c r="Q11" s="96">
        <v>182</v>
      </c>
      <c r="R11" s="96">
        <v>194</v>
      </c>
      <c r="S11" s="97">
        <v>157</v>
      </c>
      <c r="T11" s="97">
        <v>166</v>
      </c>
      <c r="U11" s="97">
        <v>183</v>
      </c>
      <c r="V11" s="97">
        <v>190</v>
      </c>
      <c r="W11" s="97">
        <v>198</v>
      </c>
      <c r="X11" s="97">
        <v>205</v>
      </c>
      <c r="Y11" s="97">
        <v>225</v>
      </c>
      <c r="Z11" s="97">
        <v>225</v>
      </c>
      <c r="AA11" s="98">
        <v>174</v>
      </c>
      <c r="AB11" s="98">
        <v>184</v>
      </c>
      <c r="AC11" s="98">
        <v>203</v>
      </c>
      <c r="AD11" s="98">
        <v>211</v>
      </c>
      <c r="AE11" s="98">
        <v>220</v>
      </c>
      <c r="AF11" s="98">
        <v>228</v>
      </c>
      <c r="AG11" s="98">
        <v>235</v>
      </c>
      <c r="AH11" s="98">
        <v>250</v>
      </c>
      <c r="AI11" s="99">
        <v>999</v>
      </c>
      <c r="AJ11" s="99">
        <v>156</v>
      </c>
      <c r="AK11" s="99">
        <v>173</v>
      </c>
      <c r="AL11" s="99">
        <v>192</v>
      </c>
      <c r="AM11" s="99">
        <v>203</v>
      </c>
      <c r="AN11" s="99">
        <v>219</v>
      </c>
      <c r="AO11" s="99">
        <v>231</v>
      </c>
      <c r="AP11" s="99">
        <v>249</v>
      </c>
      <c r="AQ11" s="99">
        <v>266</v>
      </c>
      <c r="AR11" s="108">
        <v>195</v>
      </c>
      <c r="AS11" s="108">
        <v>217</v>
      </c>
      <c r="AT11" s="108">
        <v>229</v>
      </c>
      <c r="AU11" s="108">
        <v>247</v>
      </c>
      <c r="AV11" s="108">
        <v>260</v>
      </c>
      <c r="AW11" s="108">
        <v>280</v>
      </c>
      <c r="AX11" s="108">
        <v>285</v>
      </c>
      <c r="AY11" s="108">
        <v>306</v>
      </c>
      <c r="AZ11" s="95">
        <v>244</v>
      </c>
      <c r="BA11" s="95">
        <v>257</v>
      </c>
      <c r="BB11" s="95">
        <v>278</v>
      </c>
      <c r="BC11" s="95">
        <v>293</v>
      </c>
      <c r="BD11" s="95">
        <v>315</v>
      </c>
      <c r="BE11" s="95">
        <v>320</v>
      </c>
      <c r="BF11" s="95">
        <v>334</v>
      </c>
      <c r="BG11" s="95">
        <v>356</v>
      </c>
      <c r="BH11" s="96">
        <v>271</v>
      </c>
      <c r="BI11" s="96">
        <v>286</v>
      </c>
      <c r="BJ11" s="96">
        <v>309</v>
      </c>
      <c r="BK11" s="96">
        <v>325</v>
      </c>
      <c r="BL11" s="96">
        <v>350</v>
      </c>
      <c r="BM11" s="96">
        <v>356</v>
      </c>
      <c r="BN11" s="96">
        <v>371</v>
      </c>
      <c r="BO11" s="96">
        <v>395</v>
      </c>
    </row>
    <row r="12" spans="1:68"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109"/>
    </row>
    <row r="14" spans="1:68">
      <c r="BG14" s="33"/>
      <c r="BH14" s="33"/>
      <c r="BI14" s="33"/>
      <c r="BJ14" s="33"/>
      <c r="BK14" s="33"/>
      <c r="BL14" s="33"/>
      <c r="BM14" s="33"/>
      <c r="BN14" s="33"/>
    </row>
    <row r="15" spans="1:68" ht="13.8">
      <c r="B15" s="87" t="s">
        <v>20</v>
      </c>
      <c r="C15" s="88" t="s">
        <v>21</v>
      </c>
      <c r="D15" s="88" t="s">
        <v>21</v>
      </c>
      <c r="E15" s="88" t="s">
        <v>22</v>
      </c>
      <c r="F15" s="88" t="s">
        <v>23</v>
      </c>
      <c r="H15" s="89" t="s">
        <v>20</v>
      </c>
      <c r="I15" s="90" t="s">
        <v>24</v>
      </c>
      <c r="J15" s="90" t="s">
        <v>24</v>
      </c>
      <c r="K15" s="90" t="s">
        <v>22</v>
      </c>
      <c r="L15" s="90" t="s">
        <v>23</v>
      </c>
      <c r="M15" s="89"/>
      <c r="N15" s="26"/>
      <c r="O15" s="26"/>
      <c r="P15" s="26"/>
      <c r="Q15" s="26"/>
      <c r="R15" s="26"/>
      <c r="S15" s="26"/>
      <c r="T15" s="26"/>
      <c r="U15" s="26"/>
    </row>
    <row r="16" spans="1:68">
      <c r="A16" s="91">
        <v>10</v>
      </c>
      <c r="B16" s="92" t="s">
        <v>25</v>
      </c>
      <c r="C16" s="88" t="s">
        <v>57</v>
      </c>
      <c r="D16" s="88" t="s">
        <v>58</v>
      </c>
      <c r="E16" s="88" t="s">
        <v>59</v>
      </c>
      <c r="F16" s="88" t="s">
        <v>60</v>
      </c>
      <c r="G16" s="91">
        <v>10</v>
      </c>
      <c r="H16" s="92" t="s">
        <v>25</v>
      </c>
      <c r="I16" s="90" t="s">
        <v>38</v>
      </c>
      <c r="J16" s="90" t="s">
        <v>61</v>
      </c>
      <c r="K16" s="90" t="s">
        <v>62</v>
      </c>
      <c r="L16" s="90" t="s">
        <v>63</v>
      </c>
      <c r="M16" s="89"/>
      <c r="R16" s="27"/>
      <c r="S16" s="27"/>
      <c r="T16" s="26"/>
      <c r="U16" s="26"/>
    </row>
    <row r="17" spans="1:59" ht="13.8">
      <c r="A17" s="91">
        <v>47.01</v>
      </c>
      <c r="B17" s="92" t="s">
        <v>25</v>
      </c>
      <c r="C17" s="88" t="s">
        <v>64</v>
      </c>
      <c r="D17" s="88" t="s">
        <v>58</v>
      </c>
      <c r="E17" s="88" t="s">
        <v>59</v>
      </c>
      <c r="F17" s="88" t="s">
        <v>60</v>
      </c>
      <c r="G17" s="87">
        <v>40.01</v>
      </c>
      <c r="H17" s="92" t="s">
        <v>25</v>
      </c>
      <c r="I17" s="90" t="s">
        <v>65</v>
      </c>
      <c r="J17" s="90" t="s">
        <v>61</v>
      </c>
      <c r="K17" s="90" t="s">
        <v>62</v>
      </c>
      <c r="L17" s="90" t="s">
        <v>63</v>
      </c>
      <c r="M17" s="89"/>
      <c r="N17" s="38"/>
      <c r="O17" s="38"/>
      <c r="R17" s="27"/>
      <c r="S17" s="27"/>
      <c r="T17" s="26"/>
      <c r="U17" s="26"/>
      <c r="BG17" s="36"/>
    </row>
    <row r="18" spans="1:59">
      <c r="A18" s="91">
        <v>52.01</v>
      </c>
      <c r="B18" s="92" t="s">
        <v>25</v>
      </c>
      <c r="C18" s="88" t="s">
        <v>66</v>
      </c>
      <c r="D18" s="88" t="s">
        <v>58</v>
      </c>
      <c r="E18" s="88" t="s">
        <v>59</v>
      </c>
      <c r="F18" s="88" t="s">
        <v>60</v>
      </c>
      <c r="G18" s="93">
        <v>44.01</v>
      </c>
      <c r="H18" s="92" t="s">
        <v>25</v>
      </c>
      <c r="I18" s="90" t="s">
        <v>67</v>
      </c>
      <c r="J18" s="90" t="s">
        <v>68</v>
      </c>
      <c r="K18" s="90" t="s">
        <v>62</v>
      </c>
      <c r="L18" s="90" t="s">
        <v>63</v>
      </c>
      <c r="M18" s="89"/>
      <c r="R18" s="27"/>
      <c r="S18" s="27"/>
      <c r="T18" s="26"/>
      <c r="U18" s="26"/>
      <c r="AV18" s="25"/>
      <c r="AW18" s="25"/>
    </row>
    <row r="19" spans="1:59" ht="13.8">
      <c r="A19" s="91">
        <v>56.01</v>
      </c>
      <c r="B19" s="92" t="s">
        <v>25</v>
      </c>
      <c r="C19" s="88" t="s">
        <v>69</v>
      </c>
      <c r="D19" s="88" t="s">
        <v>70</v>
      </c>
      <c r="E19" s="88" t="s">
        <v>59</v>
      </c>
      <c r="F19" s="88" t="s">
        <v>60</v>
      </c>
      <c r="G19" s="87">
        <v>48.01</v>
      </c>
      <c r="H19" s="92" t="s">
        <v>25</v>
      </c>
      <c r="I19" s="90" t="s">
        <v>71</v>
      </c>
      <c r="J19" s="90" t="s">
        <v>72</v>
      </c>
      <c r="K19" s="90" t="s">
        <v>73</v>
      </c>
      <c r="L19" s="90" t="s">
        <v>74</v>
      </c>
      <c r="M19" s="89"/>
      <c r="R19" s="27"/>
      <c r="S19" s="27"/>
      <c r="T19" s="26"/>
      <c r="U19" s="26"/>
      <c r="AV19" s="25"/>
      <c r="AW19" s="25"/>
      <c r="BG19" s="36"/>
    </row>
    <row r="20" spans="1:59" ht="13.8">
      <c r="A20" s="91">
        <v>60.01</v>
      </c>
      <c r="B20" s="92" t="s">
        <v>25</v>
      </c>
      <c r="C20" s="88" t="s">
        <v>75</v>
      </c>
      <c r="D20" s="88" t="s">
        <v>76</v>
      </c>
      <c r="E20" s="88" t="s">
        <v>77</v>
      </c>
      <c r="F20" s="88" t="s">
        <v>78</v>
      </c>
      <c r="G20" s="87">
        <v>53.01</v>
      </c>
      <c r="H20" s="92" t="s">
        <v>25</v>
      </c>
      <c r="I20" s="90" t="s">
        <v>79</v>
      </c>
      <c r="J20" s="90" t="s">
        <v>80</v>
      </c>
      <c r="K20" s="90" t="s">
        <v>81</v>
      </c>
      <c r="L20" s="90" t="s">
        <v>82</v>
      </c>
      <c r="M20" s="89"/>
      <c r="R20" s="27"/>
      <c r="S20" s="27"/>
      <c r="T20" s="26"/>
      <c r="U20" s="26"/>
    </row>
    <row r="21" spans="1:59" ht="13.8">
      <c r="A21" s="91">
        <v>65.010000000000005</v>
      </c>
      <c r="B21" s="92" t="s">
        <v>25</v>
      </c>
      <c r="C21" s="88" t="s">
        <v>83</v>
      </c>
      <c r="D21" s="88" t="s">
        <v>84</v>
      </c>
      <c r="E21" s="88" t="s">
        <v>85</v>
      </c>
      <c r="F21" s="88" t="s">
        <v>86</v>
      </c>
      <c r="G21" s="87">
        <v>58.01</v>
      </c>
      <c r="H21" s="92" t="s">
        <v>25</v>
      </c>
      <c r="I21" s="90" t="s">
        <v>87</v>
      </c>
      <c r="J21" s="90" t="s">
        <v>88</v>
      </c>
      <c r="K21" s="90" t="s">
        <v>89</v>
      </c>
      <c r="L21" s="90" t="s">
        <v>90</v>
      </c>
      <c r="M21" s="89"/>
      <c r="R21" s="27"/>
      <c r="S21" s="27"/>
      <c r="T21" s="26"/>
      <c r="U21" s="26"/>
      <c r="BG21" s="36"/>
    </row>
    <row r="22" spans="1:59" ht="13.8">
      <c r="A22" s="91">
        <v>71.010000000000005</v>
      </c>
      <c r="B22" s="92" t="s">
        <v>25</v>
      </c>
      <c r="C22" s="88" t="s">
        <v>91</v>
      </c>
      <c r="D22" s="88" t="s">
        <v>92</v>
      </c>
      <c r="E22" s="88" t="s">
        <v>93</v>
      </c>
      <c r="F22" s="88" t="s">
        <v>94</v>
      </c>
      <c r="G22" s="87">
        <v>63.01</v>
      </c>
      <c r="H22" s="92" t="s">
        <v>25</v>
      </c>
      <c r="I22" s="90" t="s">
        <v>95</v>
      </c>
      <c r="J22" s="90" t="s">
        <v>96</v>
      </c>
      <c r="K22" s="90" t="s">
        <v>97</v>
      </c>
      <c r="L22" s="90" t="s">
        <v>98</v>
      </c>
      <c r="M22" s="89"/>
      <c r="R22" s="27"/>
      <c r="S22" s="27"/>
      <c r="T22" s="26"/>
      <c r="U22" s="26"/>
    </row>
    <row r="23" spans="1:59" ht="13.8">
      <c r="A23" s="91">
        <v>79.010000000000005</v>
      </c>
      <c r="B23" s="92" t="s">
        <v>25</v>
      </c>
      <c r="C23" s="88" t="s">
        <v>99</v>
      </c>
      <c r="D23" s="88" t="s">
        <v>100</v>
      </c>
      <c r="E23" s="88" t="s">
        <v>101</v>
      </c>
      <c r="F23" s="88" t="s">
        <v>102</v>
      </c>
      <c r="G23" s="87">
        <v>69.010000000000005</v>
      </c>
      <c r="H23" s="92" t="s">
        <v>25</v>
      </c>
      <c r="I23" s="90" t="s">
        <v>103</v>
      </c>
      <c r="J23" s="90" t="s">
        <v>104</v>
      </c>
      <c r="K23" s="90" t="s">
        <v>105</v>
      </c>
      <c r="L23" s="90" t="s">
        <v>106</v>
      </c>
      <c r="M23" s="89"/>
      <c r="R23" s="27"/>
      <c r="S23" s="27"/>
      <c r="T23" s="26"/>
      <c r="U23" s="26"/>
      <c r="BG23" s="36"/>
    </row>
    <row r="24" spans="1:59" ht="13.8">
      <c r="A24" s="91">
        <v>88.01</v>
      </c>
      <c r="B24" s="92" t="s">
        <v>25</v>
      </c>
      <c r="C24" s="88" t="s">
        <v>107</v>
      </c>
      <c r="D24" s="88" t="s">
        <v>108</v>
      </c>
      <c r="E24" s="88" t="s">
        <v>109</v>
      </c>
      <c r="F24" s="88" t="s">
        <v>110</v>
      </c>
      <c r="G24" s="87">
        <v>77.010000000000005</v>
      </c>
      <c r="H24" s="92" t="s">
        <v>25</v>
      </c>
      <c r="I24" s="90" t="s">
        <v>103</v>
      </c>
      <c r="J24" s="90" t="s">
        <v>111</v>
      </c>
      <c r="K24" s="90" t="s">
        <v>112</v>
      </c>
      <c r="L24" s="90" t="s">
        <v>113</v>
      </c>
      <c r="M24" s="89"/>
      <c r="R24" s="27"/>
      <c r="S24" s="27"/>
      <c r="T24" s="26"/>
      <c r="U24" s="26"/>
    </row>
    <row r="25" spans="1:59" ht="13.8">
      <c r="A25" s="91">
        <v>94.01</v>
      </c>
      <c r="B25" s="92" t="s">
        <v>25</v>
      </c>
      <c r="C25" s="88" t="s">
        <v>107</v>
      </c>
      <c r="D25" s="88" t="s">
        <v>114</v>
      </c>
      <c r="E25" s="88" t="s">
        <v>115</v>
      </c>
      <c r="F25" s="88" t="s">
        <v>116</v>
      </c>
      <c r="G25" s="87">
        <v>86.01</v>
      </c>
      <c r="H25" s="92" t="s">
        <v>25</v>
      </c>
      <c r="I25" s="90" t="s">
        <v>103</v>
      </c>
      <c r="J25" s="90" t="s">
        <v>111</v>
      </c>
      <c r="K25" s="90" t="s">
        <v>117</v>
      </c>
      <c r="L25" s="90" t="s">
        <v>118</v>
      </c>
      <c r="M25" s="89"/>
      <c r="R25" s="27"/>
      <c r="S25" s="27"/>
      <c r="T25" s="26"/>
      <c r="U25" s="26"/>
      <c r="BG25" s="36"/>
    </row>
    <row r="26" spans="1:59">
      <c r="A26" s="91">
        <v>110.01</v>
      </c>
      <c r="B26" s="92" t="s">
        <v>25</v>
      </c>
      <c r="C26" s="88" t="s">
        <v>107</v>
      </c>
      <c r="D26" s="88" t="s">
        <v>114</v>
      </c>
      <c r="E26" s="88" t="s">
        <v>119</v>
      </c>
      <c r="F26" s="88" t="s">
        <v>120</v>
      </c>
      <c r="M26" s="89"/>
      <c r="R26" s="27"/>
      <c r="S26" s="27"/>
      <c r="T26" s="26"/>
      <c r="U26" s="26"/>
    </row>
    <row r="27" spans="1:59">
      <c r="R27" s="27"/>
      <c r="S27" s="27"/>
      <c r="T27" s="26"/>
      <c r="U27" s="26"/>
      <c r="BG27" s="36"/>
    </row>
    <row r="28" spans="1:59">
      <c r="P28" s="27"/>
      <c r="Q28" s="27"/>
      <c r="R28" s="27"/>
      <c r="S28" s="27"/>
      <c r="T28" s="26"/>
      <c r="U28" s="26"/>
    </row>
    <row r="29" spans="1:59">
      <c r="P29" s="27"/>
      <c r="Q29" s="27"/>
      <c r="R29" s="27"/>
      <c r="S29" s="27"/>
      <c r="T29" s="26"/>
      <c r="U29" s="26"/>
      <c r="AV29" s="25"/>
      <c r="AW29" s="25"/>
      <c r="BG29" s="36"/>
    </row>
    <row r="30" spans="1:59">
      <c r="M30" s="89"/>
      <c r="O30" s="27"/>
      <c r="P30" s="27"/>
      <c r="Q30" s="27"/>
      <c r="R30" s="27"/>
      <c r="S30" s="27"/>
      <c r="T30" s="26"/>
      <c r="U30" s="26"/>
    </row>
    <row r="31" spans="1:59">
      <c r="S31" s="27"/>
      <c r="T31" s="26"/>
      <c r="U31" s="26"/>
      <c r="BG31" s="36"/>
    </row>
    <row r="32" spans="1:59" ht="13.8">
      <c r="B32" s="87" t="s">
        <v>44</v>
      </c>
      <c r="C32" s="88" t="s">
        <v>46</v>
      </c>
      <c r="D32" s="88" t="s">
        <v>45</v>
      </c>
      <c r="S32" s="27"/>
      <c r="T32" s="26"/>
      <c r="U32" s="26"/>
    </row>
    <row r="33" spans="2:59" ht="13.8">
      <c r="B33" s="87" t="s">
        <v>47</v>
      </c>
      <c r="C33" s="88"/>
      <c r="D33" s="87">
        <v>2016</v>
      </c>
      <c r="S33" s="27"/>
      <c r="T33" s="26"/>
      <c r="U33" s="26"/>
    </row>
    <row r="34" spans="2:59" ht="13.8">
      <c r="B34" s="87" t="s">
        <v>39</v>
      </c>
      <c r="C34" s="87">
        <v>2013</v>
      </c>
      <c r="D34" s="87">
        <v>2015</v>
      </c>
      <c r="S34" s="27"/>
      <c r="T34" s="26"/>
      <c r="U34" s="26"/>
      <c r="BG34" s="36"/>
    </row>
    <row r="35" spans="2:59" ht="13.8">
      <c r="B35" s="87" t="s">
        <v>40</v>
      </c>
      <c r="C35" s="87">
        <v>2011</v>
      </c>
      <c r="D35" s="87">
        <v>2012</v>
      </c>
    </row>
    <row r="36" spans="2:59" ht="13.8">
      <c r="B36" s="87" t="s">
        <v>41</v>
      </c>
      <c r="C36" s="87">
        <v>2009</v>
      </c>
      <c r="D36" s="87">
        <v>2010</v>
      </c>
      <c r="BG36" s="36"/>
    </row>
    <row r="37" spans="2:59" ht="13.8">
      <c r="B37" s="87" t="s">
        <v>42</v>
      </c>
      <c r="C37" s="87">
        <v>2006</v>
      </c>
      <c r="D37" s="87">
        <v>2008</v>
      </c>
    </row>
    <row r="38" spans="2:59" ht="13.8">
      <c r="B38" s="87" t="s">
        <v>43</v>
      </c>
      <c r="C38" s="87">
        <v>2005</v>
      </c>
      <c r="BG38" s="36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11</vt:i4>
      </vt:variant>
    </vt:vector>
  </HeadingPairs>
  <TitlesOfParts>
    <vt:vector size="13" baseType="lpstr">
      <vt:lpstr>INDIVIDUELS   2026</vt:lpstr>
      <vt:lpstr>Minimas</vt:lpstr>
      <vt:lpstr>SENIORS_Min</vt:lpstr>
      <vt:lpstr>U10_Max</vt:lpstr>
      <vt:lpstr>U13_Max</vt:lpstr>
      <vt:lpstr>U13_Min</vt:lpstr>
      <vt:lpstr>U15_Max</vt:lpstr>
      <vt:lpstr>U15_Min</vt:lpstr>
      <vt:lpstr>U17_Max</vt:lpstr>
      <vt:lpstr>U17_Min</vt:lpstr>
      <vt:lpstr>U20_Max</vt:lpstr>
      <vt:lpstr>U20_Min</vt:lpstr>
      <vt:lpstr>'INDIVIDUELS   2026'!Zone_d_impression</vt:lpstr>
    </vt:vector>
  </TitlesOfParts>
  <Company>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MENONI Daniel</dc:creator>
  <cp:lastModifiedBy>MENONI Daniel</cp:lastModifiedBy>
  <cp:lastPrinted>2025-10-15T14:31:08Z</cp:lastPrinted>
  <dcterms:created xsi:type="dcterms:W3CDTF">2004-10-09T07:29:01Z</dcterms:created>
  <dcterms:modified xsi:type="dcterms:W3CDTF">2025-10-15T14:31:53Z</dcterms:modified>
</cp:coreProperties>
</file>